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200" windowHeight="10095"/>
  </bookViews>
  <sheets>
    <sheet name="Rekapitulace stavby" sheetId="1" r:id="rId1"/>
    <sheet name="1 - AR a ST část" sheetId="2" r:id="rId2"/>
    <sheet name="2 - EL - silnoproud" sheetId="3" r:id="rId3"/>
    <sheet name="3 - EL - slaboproud" sheetId="4" r:id="rId4"/>
    <sheet name="4 - Vedlejší náklady" sheetId="5" r:id="rId5"/>
    <sheet name="Pokyny pro vyplnění" sheetId="6" r:id="rId6"/>
  </sheets>
  <definedNames>
    <definedName name="_xlnm._FilterDatabase" localSheetId="1" hidden="1">'1 - AR a ST část'!$V$1:$V$250</definedName>
    <definedName name="_xlnm._FilterDatabase" localSheetId="2" hidden="1">'2 - EL - silnoproud'!$V$1:$V$207</definedName>
    <definedName name="_xlnm._FilterDatabase" localSheetId="3" hidden="1">'3 - EL - slaboproud'!$V$1:$V$130</definedName>
    <definedName name="_xlnm._FilterDatabase" localSheetId="4" hidden="1">'4 - Vedlejší náklady'!$V$1:$V$106</definedName>
    <definedName name="_xlnm.Print_Titles" localSheetId="1">'1 - AR a ST část'!$91:$91</definedName>
    <definedName name="_xlnm.Print_Titles" localSheetId="2">'2 - EL - silnoproud'!$82:$82</definedName>
    <definedName name="_xlnm.Print_Titles" localSheetId="3">'3 - EL - slaboproud'!$83:$83</definedName>
    <definedName name="_xlnm.Print_Titles" localSheetId="4">'4 - Vedlejší náklady'!$85:$85</definedName>
    <definedName name="_xlnm.Print_Titles" localSheetId="0">'Rekapitulace stavby'!$49:$49</definedName>
    <definedName name="_xlnm.Print_Area" localSheetId="1">'1 - AR a ST část'!$C$4:$J$36,'1 - AR a ST část'!$C$42:$J$73,'1 - AR a ST část'!$C$79:$K$249</definedName>
    <definedName name="_xlnm.Print_Area" localSheetId="2">'2 - EL - silnoproud'!$C$4:$J$36,'2 - EL - silnoproud'!$C$42:$J$64,'2 - EL - silnoproud'!$C$70:$K$206</definedName>
    <definedName name="_xlnm.Print_Area" localSheetId="3">'3 - EL - slaboproud'!$C$4:$J$36,'3 - EL - slaboproud'!$C$42:$J$65,'3 - EL - slaboproud'!$C$71:$K$129</definedName>
    <definedName name="_xlnm.Print_Area" localSheetId="4">'4 - Vedlejší náklady'!$C$4:$J$36,'4 - Vedlejší náklady'!$C$42:$J$67,'4 - Vedlejší náklady'!$C$73:$K$105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24519"/>
</workbook>
</file>

<file path=xl/calcChain.xml><?xml version="1.0" encoding="utf-8"?>
<calcChain xmlns="http://schemas.openxmlformats.org/spreadsheetml/2006/main">
  <c r="AY55" i="1"/>
  <c r="AX55"/>
  <c r="BI105" i="5"/>
  <c r="BH105"/>
  <c r="BG105"/>
  <c r="BF105"/>
  <c r="T105"/>
  <c r="T104" s="1"/>
  <c r="R105"/>
  <c r="R104" s="1"/>
  <c r="P105"/>
  <c r="P104" s="1"/>
  <c r="BK105"/>
  <c r="BK104" s="1"/>
  <c r="J104" s="1"/>
  <c r="J66" s="1"/>
  <c r="J105"/>
  <c r="BE105" s="1"/>
  <c r="BI103"/>
  <c r="BH103"/>
  <c r="BG103"/>
  <c r="BF103"/>
  <c r="T103"/>
  <c r="T102" s="1"/>
  <c r="R103"/>
  <c r="R102" s="1"/>
  <c r="P103"/>
  <c r="P102" s="1"/>
  <c r="BK103"/>
  <c r="BK102" s="1"/>
  <c r="J102" s="1"/>
  <c r="J65" s="1"/>
  <c r="J103"/>
  <c r="BE103" s="1"/>
  <c r="BI101"/>
  <c r="BH101"/>
  <c r="BG101"/>
  <c r="BF101"/>
  <c r="T101"/>
  <c r="T100" s="1"/>
  <c r="R101"/>
  <c r="R100" s="1"/>
  <c r="P101"/>
  <c r="P100" s="1"/>
  <c r="BK101"/>
  <c r="BK100" s="1"/>
  <c r="J100" s="1"/>
  <c r="J64" s="1"/>
  <c r="J101"/>
  <c r="BE101" s="1"/>
  <c r="BI99"/>
  <c r="BH99"/>
  <c r="BG99"/>
  <c r="BF99"/>
  <c r="T99"/>
  <c r="T98" s="1"/>
  <c r="R99"/>
  <c r="R98" s="1"/>
  <c r="P99"/>
  <c r="P98" s="1"/>
  <c r="BK99"/>
  <c r="BK98" s="1"/>
  <c r="J98" s="1"/>
  <c r="J63" s="1"/>
  <c r="J99"/>
  <c r="BE99" s="1"/>
  <c r="BI97"/>
  <c r="BH97"/>
  <c r="BG97"/>
  <c r="BF97"/>
  <c r="T97"/>
  <c r="T96" s="1"/>
  <c r="R97"/>
  <c r="R96" s="1"/>
  <c r="P97"/>
  <c r="P96" s="1"/>
  <c r="BK97"/>
  <c r="BK96" s="1"/>
  <c r="J96" s="1"/>
  <c r="J62" s="1"/>
  <c r="J97"/>
  <c r="BE97" s="1"/>
  <c r="BI95"/>
  <c r="BH95"/>
  <c r="BG95"/>
  <c r="BF95"/>
  <c r="T95"/>
  <c r="T94" s="1"/>
  <c r="R95"/>
  <c r="R94" s="1"/>
  <c r="P95"/>
  <c r="P94" s="1"/>
  <c r="BK95"/>
  <c r="BK94" s="1"/>
  <c r="J94" s="1"/>
  <c r="J61" s="1"/>
  <c r="J95"/>
  <c r="BE95" s="1"/>
  <c r="BI93"/>
  <c r="BH93"/>
  <c r="BG93"/>
  <c r="BF93"/>
  <c r="T93"/>
  <c r="T92" s="1"/>
  <c r="R93"/>
  <c r="R92" s="1"/>
  <c r="P93"/>
  <c r="P92" s="1"/>
  <c r="BK93"/>
  <c r="BK92" s="1"/>
  <c r="J92" s="1"/>
  <c r="J60" s="1"/>
  <c r="J93"/>
  <c r="BE93" s="1"/>
  <c r="BI91"/>
  <c r="BH91"/>
  <c r="BG91"/>
  <c r="BF91"/>
  <c r="T91"/>
  <c r="T90" s="1"/>
  <c r="R91"/>
  <c r="R90" s="1"/>
  <c r="P91"/>
  <c r="P90" s="1"/>
  <c r="BK91"/>
  <c r="BK90" s="1"/>
  <c r="J90" s="1"/>
  <c r="J59" s="1"/>
  <c r="J91"/>
  <c r="BE91" s="1"/>
  <c r="BI89"/>
  <c r="BH89"/>
  <c r="BG89"/>
  <c r="BF89"/>
  <c r="T89"/>
  <c r="T88" s="1"/>
  <c r="R89"/>
  <c r="R88" s="1"/>
  <c r="P89"/>
  <c r="P88" s="1"/>
  <c r="BK89"/>
  <c r="BK88" s="1"/>
  <c r="J88" s="1"/>
  <c r="J58" s="1"/>
  <c r="J89"/>
  <c r="BE89" s="1"/>
  <c r="J82"/>
  <c r="F82"/>
  <c r="F80"/>
  <c r="E78"/>
  <c r="J51"/>
  <c r="F51"/>
  <c r="F49"/>
  <c r="E47"/>
  <c r="J18"/>
  <c r="E18"/>
  <c r="F83" s="1"/>
  <c r="J17"/>
  <c r="J12"/>
  <c r="J80" s="1"/>
  <c r="E7"/>
  <c r="AY54" i="1"/>
  <c r="AX54"/>
  <c r="BI129" i="4"/>
  <c r="BH129"/>
  <c r="BG129"/>
  <c r="BF129"/>
  <c r="T129"/>
  <c r="R129"/>
  <c r="P129"/>
  <c r="BK129"/>
  <c r="J129"/>
  <c r="BE129" s="1"/>
  <c r="BI128"/>
  <c r="BH128"/>
  <c r="BG128"/>
  <c r="BF128"/>
  <c r="T128"/>
  <c r="R128"/>
  <c r="P128"/>
  <c r="BK128"/>
  <c r="J128"/>
  <c r="BE128" s="1"/>
  <c r="BI127"/>
  <c r="BH127"/>
  <c r="BG127"/>
  <c r="BF127"/>
  <c r="T127"/>
  <c r="R127"/>
  <c r="P127"/>
  <c r="BK127"/>
  <c r="J127"/>
  <c r="BE127" s="1"/>
  <c r="BI126"/>
  <c r="BH126"/>
  <c r="BG126"/>
  <c r="BF126"/>
  <c r="T126"/>
  <c r="R126"/>
  <c r="P126"/>
  <c r="BK126"/>
  <c r="J126"/>
  <c r="BE126" s="1"/>
  <c r="BI125"/>
  <c r="BH125"/>
  <c r="BG125"/>
  <c r="BF125"/>
  <c r="T125"/>
  <c r="R125"/>
  <c r="P125"/>
  <c r="BK125"/>
  <c r="J125"/>
  <c r="BE125" s="1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 s="1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E121" s="1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 s="1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 s="1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 s="1"/>
  <c r="BI110"/>
  <c r="BH110"/>
  <c r="BG110"/>
  <c r="BF110"/>
  <c r="T110"/>
  <c r="T108" s="1"/>
  <c r="R110"/>
  <c r="P110"/>
  <c r="BK110"/>
  <c r="J110"/>
  <c r="BE110" s="1"/>
  <c r="BI109"/>
  <c r="BH109"/>
  <c r="BG109"/>
  <c r="BF109"/>
  <c r="T109"/>
  <c r="R109"/>
  <c r="P109"/>
  <c r="BK109"/>
  <c r="J109"/>
  <c r="BE109" s="1"/>
  <c r="BI107"/>
  <c r="BH107"/>
  <c r="BG107"/>
  <c r="BF107"/>
  <c r="T107"/>
  <c r="R107"/>
  <c r="P107"/>
  <c r="BK107"/>
  <c r="J107"/>
  <c r="BE107"/>
  <c r="BI106"/>
  <c r="BH106"/>
  <c r="BG106"/>
  <c r="BF106"/>
  <c r="T106"/>
  <c r="R106"/>
  <c r="R105" s="1"/>
  <c r="P106"/>
  <c r="P105" s="1"/>
  <c r="BK106"/>
  <c r="J106"/>
  <c r="BE106" s="1"/>
  <c r="BI104"/>
  <c r="BH104"/>
  <c r="BG104"/>
  <c r="BF104"/>
  <c r="T104"/>
  <c r="R104"/>
  <c r="R102" s="1"/>
  <c r="P104"/>
  <c r="BK104"/>
  <c r="J104"/>
  <c r="BE104" s="1"/>
  <c r="BI103"/>
  <c r="BH103"/>
  <c r="BG103"/>
  <c r="BF103"/>
  <c r="T103"/>
  <c r="R103"/>
  <c r="P103"/>
  <c r="P102" s="1"/>
  <c r="BK103"/>
  <c r="J103"/>
  <c r="BE103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89"/>
  <c r="BH89"/>
  <c r="BG89"/>
  <c r="BF89"/>
  <c r="T89"/>
  <c r="R89"/>
  <c r="P89"/>
  <c r="BK89"/>
  <c r="J89"/>
  <c r="BE89"/>
  <c r="BI88"/>
  <c r="F34" s="1"/>
  <c r="BD54" i="1" s="1"/>
  <c r="BH88" i="4"/>
  <c r="BG88"/>
  <c r="BF88"/>
  <c r="T88"/>
  <c r="T87" s="1"/>
  <c r="R88"/>
  <c r="P88"/>
  <c r="P87" s="1"/>
  <c r="BK88"/>
  <c r="J88"/>
  <c r="BE88" s="1"/>
  <c r="F78"/>
  <c r="E76"/>
  <c r="F49"/>
  <c r="E47"/>
  <c r="J21"/>
  <c r="E21"/>
  <c r="J20"/>
  <c r="J18"/>
  <c r="E18"/>
  <c r="F52" s="1"/>
  <c r="J17"/>
  <c r="J15"/>
  <c r="E15"/>
  <c r="F51" s="1"/>
  <c r="J14"/>
  <c r="J12"/>
  <c r="J49" s="1"/>
  <c r="E7"/>
  <c r="E45" s="1"/>
  <c r="AY53" i="1"/>
  <c r="AX53"/>
  <c r="BI206" i="3"/>
  <c r="BH206"/>
  <c r="BG206"/>
  <c r="BF206"/>
  <c r="T206"/>
  <c r="R206"/>
  <c r="P206"/>
  <c r="BK206"/>
  <c r="J206"/>
  <c r="BE206" s="1"/>
  <c r="BI205"/>
  <c r="BH205"/>
  <c r="BG205"/>
  <c r="BF205"/>
  <c r="T205"/>
  <c r="R205"/>
  <c r="P205"/>
  <c r="BK205"/>
  <c r="J205"/>
  <c r="BE205" s="1"/>
  <c r="BI204"/>
  <c r="BH204"/>
  <c r="BG204"/>
  <c r="BF204"/>
  <c r="T204"/>
  <c r="R204"/>
  <c r="R203" s="1"/>
  <c r="P204"/>
  <c r="BK204"/>
  <c r="J204"/>
  <c r="BE204"/>
  <c r="BI202"/>
  <c r="BH202"/>
  <c r="BG202"/>
  <c r="BF202"/>
  <c r="T202"/>
  <c r="R202"/>
  <c r="P202"/>
  <c r="BK202"/>
  <c r="J202"/>
  <c r="BE202" s="1"/>
  <c r="BI201"/>
  <c r="BH201"/>
  <c r="BG201"/>
  <c r="BF201"/>
  <c r="T201"/>
  <c r="R201"/>
  <c r="P201"/>
  <c r="BK201"/>
  <c r="J201"/>
  <c r="BE201" s="1"/>
  <c r="BI200"/>
  <c r="BH200"/>
  <c r="BG200"/>
  <c r="BF200"/>
  <c r="T200"/>
  <c r="R200"/>
  <c r="P200"/>
  <c r="BK200"/>
  <c r="J200"/>
  <c r="BE200" s="1"/>
  <c r="BI199"/>
  <c r="BH199"/>
  <c r="BG199"/>
  <c r="BF199"/>
  <c r="T199"/>
  <c r="R199"/>
  <c r="P199"/>
  <c r="BK199"/>
  <c r="J199"/>
  <c r="BE199" s="1"/>
  <c r="BI198"/>
  <c r="BH198"/>
  <c r="BG198"/>
  <c r="BF198"/>
  <c r="T198"/>
  <c r="R198"/>
  <c r="P198"/>
  <c r="BK198"/>
  <c r="J198"/>
  <c r="BE198" s="1"/>
  <c r="BI197"/>
  <c r="BH197"/>
  <c r="BG197"/>
  <c r="BF197"/>
  <c r="T197"/>
  <c r="R197"/>
  <c r="P197"/>
  <c r="BK197"/>
  <c r="J197"/>
  <c r="BE197" s="1"/>
  <c r="BI196"/>
  <c r="BH196"/>
  <c r="BG196"/>
  <c r="BF196"/>
  <c r="T196"/>
  <c r="R196"/>
  <c r="P196"/>
  <c r="BK196"/>
  <c r="J196"/>
  <c r="BE196" s="1"/>
  <c r="BI195"/>
  <c r="BH195"/>
  <c r="BG195"/>
  <c r="BF195"/>
  <c r="T195"/>
  <c r="R195"/>
  <c r="P195"/>
  <c r="BK195"/>
  <c r="J195"/>
  <c r="BE195" s="1"/>
  <c r="BI194"/>
  <c r="BH194"/>
  <c r="BG194"/>
  <c r="BF194"/>
  <c r="T194"/>
  <c r="R194"/>
  <c r="P194"/>
  <c r="BK194"/>
  <c r="J194"/>
  <c r="BE194" s="1"/>
  <c r="BI193"/>
  <c r="BH193"/>
  <c r="BG193"/>
  <c r="BF193"/>
  <c r="T193"/>
  <c r="R193"/>
  <c r="P193"/>
  <c r="BK193"/>
  <c r="J193"/>
  <c r="BE193" s="1"/>
  <c r="BI192"/>
  <c r="BH192"/>
  <c r="BG192"/>
  <c r="BF192"/>
  <c r="T192"/>
  <c r="R192"/>
  <c r="P192"/>
  <c r="BK192"/>
  <c r="J192"/>
  <c r="BE192" s="1"/>
  <c r="BI191"/>
  <c r="BH191"/>
  <c r="BG191"/>
  <c r="BF191"/>
  <c r="T191"/>
  <c r="R191"/>
  <c r="P191"/>
  <c r="BK191"/>
  <c r="J191"/>
  <c r="BE191" s="1"/>
  <c r="BI190"/>
  <c r="BH190"/>
  <c r="BG190"/>
  <c r="BF190"/>
  <c r="T190"/>
  <c r="R190"/>
  <c r="P190"/>
  <c r="BK190"/>
  <c r="J190"/>
  <c r="BE190" s="1"/>
  <c r="BI189"/>
  <c r="BH189"/>
  <c r="BG189"/>
  <c r="BF189"/>
  <c r="T189"/>
  <c r="R189"/>
  <c r="P189"/>
  <c r="BK189"/>
  <c r="J189"/>
  <c r="BE189" s="1"/>
  <c r="BI188"/>
  <c r="BH188"/>
  <c r="BG188"/>
  <c r="BF188"/>
  <c r="T188"/>
  <c r="R188"/>
  <c r="P188"/>
  <c r="BK188"/>
  <c r="J188"/>
  <c r="BE188" s="1"/>
  <c r="BI187"/>
  <c r="BH187"/>
  <c r="BG187"/>
  <c r="BF187"/>
  <c r="T187"/>
  <c r="R187"/>
  <c r="P187"/>
  <c r="BK187"/>
  <c r="J187"/>
  <c r="BE187" s="1"/>
  <c r="BI186"/>
  <c r="BH186"/>
  <c r="BG186"/>
  <c r="BF186"/>
  <c r="T186"/>
  <c r="R186"/>
  <c r="P186"/>
  <c r="BK186"/>
  <c r="J186"/>
  <c r="BE186" s="1"/>
  <c r="BI185"/>
  <c r="BH185"/>
  <c r="BG185"/>
  <c r="BF185"/>
  <c r="T185"/>
  <c r="R185"/>
  <c r="P185"/>
  <c r="BK185"/>
  <c r="J185"/>
  <c r="BE185" s="1"/>
  <c r="BI184"/>
  <c r="BH184"/>
  <c r="BG184"/>
  <c r="BF184"/>
  <c r="T184"/>
  <c r="R184"/>
  <c r="P184"/>
  <c r="BK184"/>
  <c r="J184"/>
  <c r="BE184" s="1"/>
  <c r="BI183"/>
  <c r="BH183"/>
  <c r="BG183"/>
  <c r="BF183"/>
  <c r="T183"/>
  <c r="R183"/>
  <c r="P183"/>
  <c r="BK183"/>
  <c r="J183"/>
  <c r="BE183" s="1"/>
  <c r="BI182"/>
  <c r="BH182"/>
  <c r="BG182"/>
  <c r="BF182"/>
  <c r="T182"/>
  <c r="R182"/>
  <c r="P182"/>
  <c r="BK182"/>
  <c r="J182"/>
  <c r="BE182" s="1"/>
  <c r="BI181"/>
  <c r="BH181"/>
  <c r="BG181"/>
  <c r="BF181"/>
  <c r="T181"/>
  <c r="R181"/>
  <c r="P181"/>
  <c r="BK181"/>
  <c r="J181"/>
  <c r="BE181" s="1"/>
  <c r="BI180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 s="1"/>
  <c r="BI178"/>
  <c r="BH178"/>
  <c r="BG178"/>
  <c r="BF178"/>
  <c r="T178"/>
  <c r="R178"/>
  <c r="P178"/>
  <c r="BK178"/>
  <c r="J178"/>
  <c r="BE178" s="1"/>
  <c r="BI177"/>
  <c r="BH177"/>
  <c r="BG177"/>
  <c r="BF177"/>
  <c r="T177"/>
  <c r="R177"/>
  <c r="P177"/>
  <c r="BK177"/>
  <c r="J177"/>
  <c r="BE177" s="1"/>
  <c r="BI176"/>
  <c r="BH176"/>
  <c r="BG176"/>
  <c r="BF176"/>
  <c r="T176"/>
  <c r="R176"/>
  <c r="P176"/>
  <c r="BK176"/>
  <c r="J176"/>
  <c r="BE176" s="1"/>
  <c r="BI175"/>
  <c r="BH175"/>
  <c r="BG175"/>
  <c r="BF175"/>
  <c r="T175"/>
  <c r="R175"/>
  <c r="P175"/>
  <c r="BK175"/>
  <c r="J175"/>
  <c r="BE175" s="1"/>
  <c r="BI174"/>
  <c r="BH174"/>
  <c r="BG174"/>
  <c r="BF174"/>
  <c r="T174"/>
  <c r="R174"/>
  <c r="P174"/>
  <c r="BK174"/>
  <c r="J174"/>
  <c r="BE174" s="1"/>
  <c r="BI173"/>
  <c r="BH173"/>
  <c r="BG173"/>
  <c r="BF173"/>
  <c r="T173"/>
  <c r="R173"/>
  <c r="P173"/>
  <c r="BK173"/>
  <c r="J173"/>
  <c r="BE173" s="1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 s="1"/>
  <c r="BI170"/>
  <c r="BH170"/>
  <c r="BG170"/>
  <c r="BF170"/>
  <c r="T170"/>
  <c r="R170"/>
  <c r="P170"/>
  <c r="BK170"/>
  <c r="J170"/>
  <c r="BE170" s="1"/>
  <c r="BI169"/>
  <c r="BH169"/>
  <c r="BG169"/>
  <c r="BF169"/>
  <c r="T169"/>
  <c r="R169"/>
  <c r="P169"/>
  <c r="BK169"/>
  <c r="J169"/>
  <c r="BE169" s="1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 s="1"/>
  <c r="BI165"/>
  <c r="BH165"/>
  <c r="BG165"/>
  <c r="BF165"/>
  <c r="T165"/>
  <c r="R165"/>
  <c r="P165"/>
  <c r="BK165"/>
  <c r="J165"/>
  <c r="BE165" s="1"/>
  <c r="BI164"/>
  <c r="BH164"/>
  <c r="BG164"/>
  <c r="BF164"/>
  <c r="T164"/>
  <c r="R164"/>
  <c r="P164"/>
  <c r="BK164"/>
  <c r="J164"/>
  <c r="BE164" s="1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 s="1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 s="1"/>
  <c r="BI159"/>
  <c r="BH159"/>
  <c r="BG159"/>
  <c r="BF159"/>
  <c r="T159"/>
  <c r="R159"/>
  <c r="P159"/>
  <c r="BK159"/>
  <c r="J159"/>
  <c r="BE159" s="1"/>
  <c r="BI158"/>
  <c r="BH158"/>
  <c r="BG158"/>
  <c r="BF158"/>
  <c r="T158"/>
  <c r="R158"/>
  <c r="P158"/>
  <c r="BK158"/>
  <c r="J158"/>
  <c r="BE158" s="1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 s="1"/>
  <c r="BI155"/>
  <c r="BH155"/>
  <c r="BG155"/>
  <c r="BF155"/>
  <c r="T155"/>
  <c r="R155"/>
  <c r="P155"/>
  <c r="BK155"/>
  <c r="J155"/>
  <c r="BE155" s="1"/>
  <c r="BI154"/>
  <c r="BH154"/>
  <c r="BG154"/>
  <c r="BF154"/>
  <c r="T154"/>
  <c r="R154"/>
  <c r="P154"/>
  <c r="BK154"/>
  <c r="J154"/>
  <c r="BE154" s="1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 s="1"/>
  <c r="BI151"/>
  <c r="BH151"/>
  <c r="BG151"/>
  <c r="BF151"/>
  <c r="T151"/>
  <c r="R151"/>
  <c r="P151"/>
  <c r="BK151"/>
  <c r="J151"/>
  <c r="BE151" s="1"/>
  <c r="BI150"/>
  <c r="BH150"/>
  <c r="BG150"/>
  <c r="BF150"/>
  <c r="T150"/>
  <c r="R150"/>
  <c r="P150"/>
  <c r="BK150"/>
  <c r="J150"/>
  <c r="BE150" s="1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 s="1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 s="1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R135" s="1"/>
  <c r="P136"/>
  <c r="P135" s="1"/>
  <c r="BK136"/>
  <c r="J136"/>
  <c r="BE136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9"/>
  <c r="BH129"/>
  <c r="BG129"/>
  <c r="BF129"/>
  <c r="T129"/>
  <c r="R129"/>
  <c r="P129"/>
  <c r="BK129"/>
  <c r="J129"/>
  <c r="BE129" s="1"/>
  <c r="BI128"/>
  <c r="BH128"/>
  <c r="BG128"/>
  <c r="BF128"/>
  <c r="T128"/>
  <c r="R128"/>
  <c r="P128"/>
  <c r="BK128"/>
  <c r="J128"/>
  <c r="BE128" s="1"/>
  <c r="BI127"/>
  <c r="BH127"/>
  <c r="BG127"/>
  <c r="BF127"/>
  <c r="T127"/>
  <c r="R127"/>
  <c r="P127"/>
  <c r="BK127"/>
  <c r="J127"/>
  <c r="BE127" s="1"/>
  <c r="BI126"/>
  <c r="BH126"/>
  <c r="BG126"/>
  <c r="BF126"/>
  <c r="T126"/>
  <c r="R126"/>
  <c r="P126"/>
  <c r="BK126"/>
  <c r="J126"/>
  <c r="BE126" s="1"/>
  <c r="BI125"/>
  <c r="BH125"/>
  <c r="BG125"/>
  <c r="BF125"/>
  <c r="T125"/>
  <c r="R125"/>
  <c r="P125"/>
  <c r="BK125"/>
  <c r="J125"/>
  <c r="BE125" s="1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E121" s="1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 s="1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 s="1"/>
  <c r="BI112"/>
  <c r="BH112"/>
  <c r="BG112"/>
  <c r="BF112"/>
  <c r="T112"/>
  <c r="R112"/>
  <c r="P112"/>
  <c r="BK112"/>
  <c r="J112"/>
  <c r="BE112" s="1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 s="1"/>
  <c r="BI109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J108"/>
  <c r="BE108" s="1"/>
  <c r="BI107"/>
  <c r="BH107"/>
  <c r="BG107"/>
  <c r="BF107"/>
  <c r="T107"/>
  <c r="R107"/>
  <c r="P107"/>
  <c r="BK107"/>
  <c r="J107"/>
  <c r="BE107" s="1"/>
  <c r="BI106"/>
  <c r="BH106"/>
  <c r="BG106"/>
  <c r="BF106"/>
  <c r="T106"/>
  <c r="R106"/>
  <c r="P106"/>
  <c r="BK106"/>
  <c r="J106"/>
  <c r="BE106" s="1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 s="1"/>
  <c r="BI103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 s="1"/>
  <c r="BI88"/>
  <c r="BH88"/>
  <c r="BG88"/>
  <c r="BF88"/>
  <c r="T88"/>
  <c r="R88"/>
  <c r="P88"/>
  <c r="BK88"/>
  <c r="J88"/>
  <c r="BE88"/>
  <c r="BI87"/>
  <c r="F34" s="1"/>
  <c r="BD53" i="1" s="1"/>
  <c r="BH87" i="3"/>
  <c r="BG87"/>
  <c r="BF87"/>
  <c r="T87"/>
  <c r="R87"/>
  <c r="P87"/>
  <c r="P86" s="1"/>
  <c r="BK87"/>
  <c r="J87"/>
  <c r="BE87" s="1"/>
  <c r="F77"/>
  <c r="E75"/>
  <c r="F49"/>
  <c r="E47"/>
  <c r="J21"/>
  <c r="E21"/>
  <c r="J20"/>
  <c r="J18"/>
  <c r="E18"/>
  <c r="F80" s="1"/>
  <c r="J17"/>
  <c r="J15"/>
  <c r="E15"/>
  <c r="F79" s="1"/>
  <c r="F51"/>
  <c r="J14"/>
  <c r="J12"/>
  <c r="J77" s="1"/>
  <c r="J49"/>
  <c r="E7"/>
  <c r="E73" s="1"/>
  <c r="AY52" i="1"/>
  <c r="AX52"/>
  <c r="BI249" i="2"/>
  <c r="BH249"/>
  <c r="BG249"/>
  <c r="BF249"/>
  <c r="T249"/>
  <c r="R249"/>
  <c r="P249"/>
  <c r="BK249"/>
  <c r="J249"/>
  <c r="BE249" s="1"/>
  <c r="BI248"/>
  <c r="BH248"/>
  <c r="BG248"/>
  <c r="BF248"/>
  <c r="T248"/>
  <c r="R248"/>
  <c r="P248"/>
  <c r="BK248"/>
  <c r="J248"/>
  <c r="BE248" s="1"/>
  <c r="BI247"/>
  <c r="BH247"/>
  <c r="BG247"/>
  <c r="BF247"/>
  <c r="T247"/>
  <c r="R247"/>
  <c r="P247"/>
  <c r="BK247"/>
  <c r="J247"/>
  <c r="BE247" s="1"/>
  <c r="BI246"/>
  <c r="BH246"/>
  <c r="BG246"/>
  <c r="BF246"/>
  <c r="T246"/>
  <c r="R246"/>
  <c r="P246"/>
  <c r="BK246"/>
  <c r="J246"/>
  <c r="BE246" s="1"/>
  <c r="BI243"/>
  <c r="BH243"/>
  <c r="BG243"/>
  <c r="BF243"/>
  <c r="T243"/>
  <c r="R243"/>
  <c r="P243"/>
  <c r="BK243"/>
  <c r="J243"/>
  <c r="BE243" s="1"/>
  <c r="BI237"/>
  <c r="BH237"/>
  <c r="BG237"/>
  <c r="BF237"/>
  <c r="T237"/>
  <c r="R237"/>
  <c r="P237"/>
  <c r="BK237"/>
  <c r="J237"/>
  <c r="BE237" s="1"/>
  <c r="BI235"/>
  <c r="BH235"/>
  <c r="BG235"/>
  <c r="BF235"/>
  <c r="T235"/>
  <c r="R235"/>
  <c r="P235"/>
  <c r="BK235"/>
  <c r="J235"/>
  <c r="BE235" s="1"/>
  <c r="BI233"/>
  <c r="BH233"/>
  <c r="BG233"/>
  <c r="BF233"/>
  <c r="T233"/>
  <c r="R233"/>
  <c r="P233"/>
  <c r="BK233"/>
  <c r="J233"/>
  <c r="BE233" s="1"/>
  <c r="BI231"/>
  <c r="BH231"/>
  <c r="BG231"/>
  <c r="BF231"/>
  <c r="T231"/>
  <c r="R231"/>
  <c r="P231"/>
  <c r="BK231"/>
  <c r="J231"/>
  <c r="BE231" s="1"/>
  <c r="BI230"/>
  <c r="BH230"/>
  <c r="BG230"/>
  <c r="BF230"/>
  <c r="T230"/>
  <c r="R230"/>
  <c r="P230"/>
  <c r="BK230"/>
  <c r="J230"/>
  <c r="BE230" s="1"/>
  <c r="BI228"/>
  <c r="BH228"/>
  <c r="BG228"/>
  <c r="BF228"/>
  <c r="T228"/>
  <c r="R228"/>
  <c r="P228"/>
  <c r="BK228"/>
  <c r="J228"/>
  <c r="BE228" s="1"/>
  <c r="BI226"/>
  <c r="BH226"/>
  <c r="BG226"/>
  <c r="BF226"/>
  <c r="T226"/>
  <c r="R226"/>
  <c r="P226"/>
  <c r="BK226"/>
  <c r="J226"/>
  <c r="BE226" s="1"/>
  <c r="BI224"/>
  <c r="BH224"/>
  <c r="BG224"/>
  <c r="BF224"/>
  <c r="T224"/>
  <c r="R224"/>
  <c r="P224"/>
  <c r="BK224"/>
  <c r="J224"/>
  <c r="BE224" s="1"/>
  <c r="BI222"/>
  <c r="BH222"/>
  <c r="BG222"/>
  <c r="BF222"/>
  <c r="T222"/>
  <c r="R222"/>
  <c r="P222"/>
  <c r="BK222"/>
  <c r="J222"/>
  <c r="BE222" s="1"/>
  <c r="BI220"/>
  <c r="BH220"/>
  <c r="BG220"/>
  <c r="BF220"/>
  <c r="T220"/>
  <c r="R220"/>
  <c r="P220"/>
  <c r="BK220"/>
  <c r="J220"/>
  <c r="BE220" s="1"/>
  <c r="BI218"/>
  <c r="BH218"/>
  <c r="BG218"/>
  <c r="BF218"/>
  <c r="T218"/>
  <c r="R218"/>
  <c r="P218"/>
  <c r="BK218"/>
  <c r="J218"/>
  <c r="BE218" s="1"/>
  <c r="BI216"/>
  <c r="BH216"/>
  <c r="BG216"/>
  <c r="BF216"/>
  <c r="T216"/>
  <c r="R216"/>
  <c r="P216"/>
  <c r="BK216"/>
  <c r="J216"/>
  <c r="BE216" s="1"/>
  <c r="BI214"/>
  <c r="BH214"/>
  <c r="BG214"/>
  <c r="BF214"/>
  <c r="T214"/>
  <c r="R214"/>
  <c r="P214"/>
  <c r="BK214"/>
  <c r="J214"/>
  <c r="BE214" s="1"/>
  <c r="BI213"/>
  <c r="BH213"/>
  <c r="BG213"/>
  <c r="BF213"/>
  <c r="T213"/>
  <c r="R213"/>
  <c r="P213"/>
  <c r="BK213"/>
  <c r="J213"/>
  <c r="BE213" s="1"/>
  <c r="BI211"/>
  <c r="BH211"/>
  <c r="BG211"/>
  <c r="BF211"/>
  <c r="T211"/>
  <c r="R211"/>
  <c r="P211"/>
  <c r="BK211"/>
  <c r="J211"/>
  <c r="BE211" s="1"/>
  <c r="BI209"/>
  <c r="BH209"/>
  <c r="BG209"/>
  <c r="BF209"/>
  <c r="T209"/>
  <c r="R209"/>
  <c r="P209"/>
  <c r="BK209"/>
  <c r="J209"/>
  <c r="BE209" s="1"/>
  <c r="BI207"/>
  <c r="BH207"/>
  <c r="BG207"/>
  <c r="BF207"/>
  <c r="T207"/>
  <c r="R207"/>
  <c r="P207"/>
  <c r="BK207"/>
  <c r="J207"/>
  <c r="BE207" s="1"/>
  <c r="BI205"/>
  <c r="BH205"/>
  <c r="BG205"/>
  <c r="BF205"/>
  <c r="T205"/>
  <c r="R205"/>
  <c r="P205"/>
  <c r="BK205"/>
  <c r="J205"/>
  <c r="BE205" s="1"/>
  <c r="BI203"/>
  <c r="BH203"/>
  <c r="BG203"/>
  <c r="BF203"/>
  <c r="T203"/>
  <c r="R203"/>
  <c r="P203"/>
  <c r="BK203"/>
  <c r="J203"/>
  <c r="BE203" s="1"/>
  <c r="BI201"/>
  <c r="BH201"/>
  <c r="BG201"/>
  <c r="BF201"/>
  <c r="T201"/>
  <c r="R201"/>
  <c r="P201"/>
  <c r="BK201"/>
  <c r="J201"/>
  <c r="BE201" s="1"/>
  <c r="BI199"/>
  <c r="BH199"/>
  <c r="BG199"/>
  <c r="BF199"/>
  <c r="T199"/>
  <c r="R199"/>
  <c r="P199"/>
  <c r="BK199"/>
  <c r="J199"/>
  <c r="BE199" s="1"/>
  <c r="BI197"/>
  <c r="BH197"/>
  <c r="BG197"/>
  <c r="BF197"/>
  <c r="T197"/>
  <c r="R197"/>
  <c r="P197"/>
  <c r="BK197"/>
  <c r="J197"/>
  <c r="BE197" s="1"/>
  <c r="BI195"/>
  <c r="BH195"/>
  <c r="BG195"/>
  <c r="BF195"/>
  <c r="T195"/>
  <c r="R195"/>
  <c r="P195"/>
  <c r="BK195"/>
  <c r="J195"/>
  <c r="BE195" s="1"/>
  <c r="BI193"/>
  <c r="BH193"/>
  <c r="BG193"/>
  <c r="BF193"/>
  <c r="T193"/>
  <c r="R193"/>
  <c r="P193"/>
  <c r="BK193"/>
  <c r="J193"/>
  <c r="BE193" s="1"/>
  <c r="BI190"/>
  <c r="BH190"/>
  <c r="BG190"/>
  <c r="BF190"/>
  <c r="T190"/>
  <c r="R190"/>
  <c r="P190"/>
  <c r="BK190"/>
  <c r="J190"/>
  <c r="BE190" s="1"/>
  <c r="BI188"/>
  <c r="BH188"/>
  <c r="BG188"/>
  <c r="BF188"/>
  <c r="T188"/>
  <c r="R188"/>
  <c r="P188"/>
  <c r="BK188"/>
  <c r="J188"/>
  <c r="BE188" s="1"/>
  <c r="BI187"/>
  <c r="BH187"/>
  <c r="BG187"/>
  <c r="BF187"/>
  <c r="T187"/>
  <c r="R187"/>
  <c r="P187"/>
  <c r="BK187"/>
  <c r="J187"/>
  <c r="BE187" s="1"/>
  <c r="BI185"/>
  <c r="BH185"/>
  <c r="BG185"/>
  <c r="BF185"/>
  <c r="T185"/>
  <c r="R185"/>
  <c r="P185"/>
  <c r="BK185"/>
  <c r="J185"/>
  <c r="BE185" s="1"/>
  <c r="BI183"/>
  <c r="BH183"/>
  <c r="BG183"/>
  <c r="BF183"/>
  <c r="T183"/>
  <c r="R183"/>
  <c r="P183"/>
  <c r="BK183"/>
  <c r="J183"/>
  <c r="BE183" s="1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 s="1"/>
  <c r="BI175"/>
  <c r="BH175"/>
  <c r="BG175"/>
  <c r="BF175"/>
  <c r="T175"/>
  <c r="R175"/>
  <c r="P175"/>
  <c r="BK175"/>
  <c r="J175"/>
  <c r="BE175" s="1"/>
  <c r="BI173"/>
  <c r="BH173"/>
  <c r="BG173"/>
  <c r="BF173"/>
  <c r="T173"/>
  <c r="R173"/>
  <c r="P173"/>
  <c r="BK173"/>
  <c r="J173"/>
  <c r="BE173" s="1"/>
  <c r="BI171"/>
  <c r="BH171"/>
  <c r="BG171"/>
  <c r="BF171"/>
  <c r="T171"/>
  <c r="R171"/>
  <c r="P171"/>
  <c r="BK171"/>
  <c r="J171"/>
  <c r="BE171" s="1"/>
  <c r="BI168"/>
  <c r="BH168"/>
  <c r="BG168"/>
  <c r="BF168"/>
  <c r="T168"/>
  <c r="R168"/>
  <c r="P168"/>
  <c r="BK168"/>
  <c r="J168"/>
  <c r="BE168" s="1"/>
  <c r="BI166"/>
  <c r="BH166"/>
  <c r="BG166"/>
  <c r="BF166"/>
  <c r="T166"/>
  <c r="R166"/>
  <c r="P166"/>
  <c r="BK166"/>
  <c r="J166"/>
  <c r="BE166" s="1"/>
  <c r="BI161"/>
  <c r="BH161"/>
  <c r="BG161"/>
  <c r="BF161"/>
  <c r="T161"/>
  <c r="R161"/>
  <c r="P161"/>
  <c r="BK161"/>
  <c r="J161"/>
  <c r="BE161" s="1"/>
  <c r="BI158"/>
  <c r="BH158"/>
  <c r="BG158"/>
  <c r="BF158"/>
  <c r="T158"/>
  <c r="R158"/>
  <c r="P158"/>
  <c r="BK158"/>
  <c r="J158"/>
  <c r="BE158" s="1"/>
  <c r="BI153"/>
  <c r="BH153"/>
  <c r="BG153"/>
  <c r="BF153"/>
  <c r="T153"/>
  <c r="T152" s="1"/>
  <c r="R153"/>
  <c r="R152" s="1"/>
  <c r="P153"/>
  <c r="P152" s="1"/>
  <c r="BK153"/>
  <c r="BK152" s="1"/>
  <c r="J152" s="1"/>
  <c r="J66" s="1"/>
  <c r="J153"/>
  <c r="BE153" s="1"/>
  <c r="BI151"/>
  <c r="BH151"/>
  <c r="BG151"/>
  <c r="BF151"/>
  <c r="T151"/>
  <c r="R151"/>
  <c r="P151"/>
  <c r="BK151"/>
  <c r="J151"/>
  <c r="BE151" s="1"/>
  <c r="BI150"/>
  <c r="BH150"/>
  <c r="BG150"/>
  <c r="BF150"/>
  <c r="T150"/>
  <c r="R150"/>
  <c r="P150"/>
  <c r="BK150"/>
  <c r="J150"/>
  <c r="BE150" s="1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 s="1"/>
  <c r="BI143"/>
  <c r="BH143"/>
  <c r="BG143"/>
  <c r="BF143"/>
  <c r="T143"/>
  <c r="R143"/>
  <c r="P143"/>
  <c r="BK143"/>
  <c r="J143"/>
  <c r="BE143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 s="1"/>
  <c r="BI136"/>
  <c r="BH136"/>
  <c r="BG136"/>
  <c r="BF136"/>
  <c r="T136"/>
  <c r="R136"/>
  <c r="P136"/>
  <c r="BK136"/>
  <c r="J136"/>
  <c r="BE136" s="1"/>
  <c r="BI132"/>
  <c r="BH132"/>
  <c r="BG132"/>
  <c r="BF132"/>
  <c r="T132"/>
  <c r="R132"/>
  <c r="P132"/>
  <c r="BK132"/>
  <c r="J132"/>
  <c r="BE132" s="1"/>
  <c r="BI129"/>
  <c r="BH129"/>
  <c r="BG129"/>
  <c r="BF129"/>
  <c r="T129"/>
  <c r="R129"/>
  <c r="P129"/>
  <c r="BK129"/>
  <c r="J129"/>
  <c r="BE129" s="1"/>
  <c r="BI125"/>
  <c r="BH125"/>
  <c r="BG125"/>
  <c r="BF125"/>
  <c r="T125"/>
  <c r="R125"/>
  <c r="P125"/>
  <c r="BK125"/>
  <c r="J125"/>
  <c r="BE125" s="1"/>
  <c r="BI122"/>
  <c r="BH122"/>
  <c r="BG122"/>
  <c r="BF122"/>
  <c r="T122"/>
  <c r="T121" s="1"/>
  <c r="R122"/>
  <c r="R121" s="1"/>
  <c r="P122"/>
  <c r="P121" s="1"/>
  <c r="BK122"/>
  <c r="BK121" s="1"/>
  <c r="J121" s="1"/>
  <c r="J62" s="1"/>
  <c r="J122"/>
  <c r="BE122" s="1"/>
  <c r="BI120"/>
  <c r="BH120"/>
  <c r="BG120"/>
  <c r="BF120"/>
  <c r="T120"/>
  <c r="R120"/>
  <c r="P120"/>
  <c r="BK120"/>
  <c r="J120"/>
  <c r="BE120" s="1"/>
  <c r="BI118"/>
  <c r="BH118"/>
  <c r="BG118"/>
  <c r="BF118"/>
  <c r="T118"/>
  <c r="R118"/>
  <c r="P118"/>
  <c r="BK118"/>
  <c r="J118"/>
  <c r="BE118" s="1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 s="1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 s="1"/>
  <c r="BI109"/>
  <c r="BH109"/>
  <c r="BG109"/>
  <c r="BF109"/>
  <c r="T109"/>
  <c r="R109"/>
  <c r="P109"/>
  <c r="BK109"/>
  <c r="J109"/>
  <c r="BE109" s="1"/>
  <c r="BI107"/>
  <c r="BH107"/>
  <c r="BG107"/>
  <c r="BF107"/>
  <c r="T107"/>
  <c r="R107"/>
  <c r="P107"/>
  <c r="BK107"/>
  <c r="J107"/>
  <c r="BE107" s="1"/>
  <c r="BI105"/>
  <c r="BH105"/>
  <c r="BG105"/>
  <c r="BF105"/>
  <c r="T105"/>
  <c r="R105"/>
  <c r="P105"/>
  <c r="BK105"/>
  <c r="J105"/>
  <c r="BE105" s="1"/>
  <c r="BI103"/>
  <c r="BH103"/>
  <c r="BG103"/>
  <c r="BF103"/>
  <c r="T103"/>
  <c r="R103"/>
  <c r="P103"/>
  <c r="BK103"/>
  <c r="J103"/>
  <c r="BE103" s="1"/>
  <c r="BI100"/>
  <c r="BH100"/>
  <c r="BG100"/>
  <c r="BF100"/>
  <c r="T100"/>
  <c r="R100"/>
  <c r="P100"/>
  <c r="BK100"/>
  <c r="J100"/>
  <c r="BE100" s="1"/>
  <c r="BI98"/>
  <c r="BH98"/>
  <c r="BG98"/>
  <c r="BF98"/>
  <c r="T98"/>
  <c r="R98"/>
  <c r="R97" s="1"/>
  <c r="P98"/>
  <c r="BK98"/>
  <c r="J98"/>
  <c r="BE98" s="1"/>
  <c r="BI95"/>
  <c r="BH95"/>
  <c r="BG95"/>
  <c r="BF95"/>
  <c r="T95"/>
  <c r="T94" s="1"/>
  <c r="R95"/>
  <c r="R94" s="1"/>
  <c r="P95"/>
  <c r="P94" s="1"/>
  <c r="BK95"/>
  <c r="BK94" s="1"/>
  <c r="J94" s="1"/>
  <c r="J58" s="1"/>
  <c r="J95"/>
  <c r="BE95" s="1"/>
  <c r="J88"/>
  <c r="F88"/>
  <c r="F86"/>
  <c r="E84"/>
  <c r="J51"/>
  <c r="F51"/>
  <c r="F49"/>
  <c r="E47"/>
  <c r="J18"/>
  <c r="E18"/>
  <c r="F52" s="1"/>
  <c r="J17"/>
  <c r="J12"/>
  <c r="J49" s="1"/>
  <c r="E7"/>
  <c r="E82" s="1"/>
  <c r="AS51" i="1"/>
  <c r="L47"/>
  <c r="AM46"/>
  <c r="L46"/>
  <c r="AM44"/>
  <c r="L44"/>
  <c r="L42"/>
  <c r="L41"/>
  <c r="E45" i="2" l="1"/>
  <c r="E45" i="3"/>
  <c r="T97" i="2"/>
  <c r="P232"/>
  <c r="F33"/>
  <c r="BC52" i="1" s="1"/>
  <c r="P97" i="2"/>
  <c r="BK115"/>
  <c r="J115" s="1"/>
  <c r="J61" s="1"/>
  <c r="P180"/>
  <c r="P189"/>
  <c r="J49" i="5"/>
  <c r="F52" i="3"/>
  <c r="E74" i="4"/>
  <c r="F81"/>
  <c r="F52" i="5"/>
  <c r="J86" i="2"/>
  <c r="F89"/>
  <c r="J78" i="4"/>
  <c r="F80"/>
  <c r="R87" i="5"/>
  <c r="R86" s="1"/>
  <c r="P87"/>
  <c r="P86" s="1"/>
  <c r="AU55" i="1" s="1"/>
  <c r="T87" i="5"/>
  <c r="T86" s="1"/>
  <c r="BK87" i="4"/>
  <c r="J87" s="1"/>
  <c r="J59" s="1"/>
  <c r="BK108"/>
  <c r="J108" s="1"/>
  <c r="J63" s="1"/>
  <c r="T105"/>
  <c r="R108"/>
  <c r="P111"/>
  <c r="R87"/>
  <c r="P108"/>
  <c r="T111"/>
  <c r="T90"/>
  <c r="F32"/>
  <c r="BB54" i="1" s="1"/>
  <c r="BK102" i="4"/>
  <c r="J102" s="1"/>
  <c r="J61" s="1"/>
  <c r="P90"/>
  <c r="R90"/>
  <c r="T102"/>
  <c r="T86" s="1"/>
  <c r="T85" s="1"/>
  <c r="T84" s="1"/>
  <c r="P117" i="3"/>
  <c r="P116" s="1"/>
  <c r="P85" s="1"/>
  <c r="P84" s="1"/>
  <c r="P83" s="1"/>
  <c r="AU53" i="1" s="1"/>
  <c r="BK203" i="3"/>
  <c r="J203" s="1"/>
  <c r="J63" s="1"/>
  <c r="F31"/>
  <c r="BA53" i="1" s="1"/>
  <c r="R86" i="3"/>
  <c r="T135"/>
  <c r="T203"/>
  <c r="T117"/>
  <c r="P203"/>
  <c r="R115" i="2"/>
  <c r="R124"/>
  <c r="T245"/>
  <c r="R215"/>
  <c r="T232"/>
  <c r="F31"/>
  <c r="BA52" i="1" s="1"/>
  <c r="F34" i="2"/>
  <c r="BD52" i="1" s="1"/>
  <c r="R142" i="2"/>
  <c r="R157"/>
  <c r="T180"/>
  <c r="T189"/>
  <c r="R232"/>
  <c r="T142"/>
  <c r="R180"/>
  <c r="P102"/>
  <c r="P215"/>
  <c r="R245"/>
  <c r="P157"/>
  <c r="T215"/>
  <c r="BK97"/>
  <c r="J97" s="1"/>
  <c r="J59" s="1"/>
  <c r="T102"/>
  <c r="P124"/>
  <c r="P142"/>
  <c r="T157"/>
  <c r="J30" i="4"/>
  <c r="AV54" i="1" s="1"/>
  <c r="F33" i="4"/>
  <c r="BC54" i="1" s="1"/>
  <c r="BK90" i="4"/>
  <c r="BK105"/>
  <c r="J105" s="1"/>
  <c r="J62" s="1"/>
  <c r="J30" i="3"/>
  <c r="AV53" i="1" s="1"/>
  <c r="F30" i="3"/>
  <c r="AZ53" i="1" s="1"/>
  <c r="F33" i="3"/>
  <c r="BC53" i="1" s="1"/>
  <c r="BK117" i="3"/>
  <c r="F32"/>
  <c r="BB53" i="1" s="1"/>
  <c r="F33" i="5"/>
  <c r="BC55" i="1" s="1"/>
  <c r="F34" i="5"/>
  <c r="BD55" i="1" s="1"/>
  <c r="F31" i="5"/>
  <c r="BA55" i="1" s="1"/>
  <c r="F32" i="5"/>
  <c r="BB55" i="1" s="1"/>
  <c r="J31" i="5"/>
  <c r="AW55" i="1" s="1"/>
  <c r="J31" i="2"/>
  <c r="AW52" i="1" s="1"/>
  <c r="BK102" i="2"/>
  <c r="J102" s="1"/>
  <c r="J60" s="1"/>
  <c r="F32"/>
  <c r="BB52" i="1" s="1"/>
  <c r="BK245" i="2"/>
  <c r="J245" s="1"/>
  <c r="J72" s="1"/>
  <c r="J30"/>
  <c r="AV52" i="1" s="1"/>
  <c r="J117" i="3"/>
  <c r="J61" s="1"/>
  <c r="F30" i="2"/>
  <c r="AZ52" i="1" s="1"/>
  <c r="T115" i="2"/>
  <c r="BK142"/>
  <c r="J142" s="1"/>
  <c r="J65" s="1"/>
  <c r="BK157"/>
  <c r="J157" s="1"/>
  <c r="J67" s="1"/>
  <c r="BK180"/>
  <c r="J180" s="1"/>
  <c r="J68" s="1"/>
  <c r="BK215"/>
  <c r="J215" s="1"/>
  <c r="J70" s="1"/>
  <c r="BK232"/>
  <c r="J232" s="1"/>
  <c r="J71" s="1"/>
  <c r="P245"/>
  <c r="BK86" i="3"/>
  <c r="R117"/>
  <c r="R116" s="1"/>
  <c r="R85" s="1"/>
  <c r="R84" s="1"/>
  <c r="R83" s="1"/>
  <c r="BK93" i="2"/>
  <c r="R102"/>
  <c r="P115"/>
  <c r="T124"/>
  <c r="BK124"/>
  <c r="R189"/>
  <c r="J31" i="3"/>
  <c r="AW53" i="1" s="1"/>
  <c r="AT53" s="1"/>
  <c r="J90" i="4"/>
  <c r="J60" s="1"/>
  <c r="BK87" i="5"/>
  <c r="BK189" i="2"/>
  <c r="J189" s="1"/>
  <c r="J69" s="1"/>
  <c r="J79" i="3"/>
  <c r="J51"/>
  <c r="T86"/>
  <c r="BK135"/>
  <c r="J135" s="1"/>
  <c r="J62" s="1"/>
  <c r="P86" i="4"/>
  <c r="P85" s="1"/>
  <c r="P84" s="1"/>
  <c r="AU54" i="1" s="1"/>
  <c r="BK111" i="4"/>
  <c r="J111" s="1"/>
  <c r="J64" s="1"/>
  <c r="R111"/>
  <c r="E76" i="5"/>
  <c r="E45"/>
  <c r="J30"/>
  <c r="AV55" i="1" s="1"/>
  <c r="F30" i="5"/>
  <c r="AZ55" i="1" s="1"/>
  <c r="J80" i="4"/>
  <c r="J51"/>
  <c r="F30"/>
  <c r="AZ54" i="1" s="1"/>
  <c r="J31" i="4"/>
  <c r="AW54" i="1" s="1"/>
  <c r="F31" i="4"/>
  <c r="BA54" i="1" s="1"/>
  <c r="R93" i="2" l="1"/>
  <c r="R92" s="1"/>
  <c r="R123"/>
  <c r="AT52" i="1"/>
  <c r="T123" i="2"/>
  <c r="T93"/>
  <c r="AT54" i="1"/>
  <c r="R86" i="4"/>
  <c r="R85" s="1"/>
  <c r="R84" s="1"/>
  <c r="T116" i="3"/>
  <c r="T85" s="1"/>
  <c r="T84" s="1"/>
  <c r="T83" s="1"/>
  <c r="BD51" i="1"/>
  <c r="W30" s="1"/>
  <c r="P93" i="2"/>
  <c r="P123"/>
  <c r="BC51" i="1"/>
  <c r="AY51" s="1"/>
  <c r="BK116" i="3"/>
  <c r="J116" s="1"/>
  <c r="J60" s="1"/>
  <c r="BB51" i="1"/>
  <c r="AX51" s="1"/>
  <c r="AT55"/>
  <c r="BA51"/>
  <c r="W27" s="1"/>
  <c r="J86" i="3"/>
  <c r="J59" s="1"/>
  <c r="J87" i="5"/>
  <c r="J57" s="1"/>
  <c r="BK86"/>
  <c r="J86" s="1"/>
  <c r="AZ51" i="1"/>
  <c r="BK86" i="4"/>
  <c r="J124" i="2"/>
  <c r="J64" s="1"/>
  <c r="BK123"/>
  <c r="J123" s="1"/>
  <c r="J63" s="1"/>
  <c r="J93"/>
  <c r="J57" s="1"/>
  <c r="T92" l="1"/>
  <c r="BK85" i="3"/>
  <c r="J85" s="1"/>
  <c r="J58" s="1"/>
  <c r="P92" i="2"/>
  <c r="AU52" i="1" s="1"/>
  <c r="AU51" s="1"/>
  <c r="BK92" i="2"/>
  <c r="J92" s="1"/>
  <c r="J27" s="1"/>
  <c r="W29" i="1"/>
  <c r="W28"/>
  <c r="AW51"/>
  <c r="AK27" s="1"/>
  <c r="J56" i="2"/>
  <c r="BK84" i="3"/>
  <c r="W26" i="1"/>
  <c r="AV51"/>
  <c r="J27" i="5"/>
  <c r="J56"/>
  <c r="J86" i="4"/>
  <c r="J58" s="1"/>
  <c r="BK85"/>
  <c r="AG55" i="1" l="1"/>
  <c r="AN55" s="1"/>
  <c r="J36" i="5"/>
  <c r="J85" i="4"/>
  <c r="J57" s="1"/>
  <c r="BK84"/>
  <c r="J84" s="1"/>
  <c r="AT51" i="1"/>
  <c r="AK26"/>
  <c r="J36" i="2"/>
  <c r="AG52" i="1"/>
  <c r="J84" i="3"/>
  <c r="J57" s="1"/>
  <c r="BK83"/>
  <c r="J83" s="1"/>
  <c r="AN52" i="1" l="1"/>
  <c r="J56" i="4"/>
  <c r="J27"/>
  <c r="J56" i="3"/>
  <c r="J27"/>
  <c r="J36" i="4" l="1"/>
  <c r="AG54" i="1"/>
  <c r="AN54" s="1"/>
  <c r="J36" i="3"/>
  <c r="AG53" i="1"/>
  <c r="AG51" l="1"/>
  <c r="AN53"/>
  <c r="AK23" l="1"/>
  <c r="AK32" s="1"/>
  <c r="AN51"/>
</calcChain>
</file>

<file path=xl/sharedStrings.xml><?xml version="1.0" encoding="utf-8"?>
<sst xmlns="http://schemas.openxmlformats.org/spreadsheetml/2006/main" count="5497" uniqueCount="1144">
  <si>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</si>
  <si>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</si>
  <si>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</si>
  <si>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</si>
  <si>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</si>
  <si>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</si>
  <si>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</si>
  <si>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{412d38b1-81c0-42ca-8582-e28b4dcc54fd}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</si>
  <si>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</si>
  <si>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</si>
  <si>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</si>
  <si>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</si>
  <si>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</si>
  <si>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</si>
  <si>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</si>
  <si>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</si>
  <si>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</si>
  <si>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</si>
  <si>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ADIP100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</si>
  <si>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</si>
  <si>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</si>
  <si>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2.ZŠ Husitská - dílny</t>
  </si>
  <si>
    <t>KSO:</t>
  </si>
  <si>
    <t>CC-CZ:</t>
  </si>
  <si>
    <t>Místo:</t>
  </si>
  <si>
    <t>Nová Paka</t>
  </si>
  <si>
    <t>Datum:</t>
  </si>
  <si>
    <t>10</t>
  </si>
  <si>
    <t>100</t>
  </si>
  <si>
    <t>Zadavatel:</t>
  </si>
  <si>
    <t>IČ:</t>
  </si>
  <si>
    <t>ZŠ Nová Paka, Husitská 1695</t>
  </si>
  <si>
    <t>DIČ:</t>
  </si>
  <si>
    <t>Uchazeč: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</si>
  <si>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</si>
  <si>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</si>
  <si>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</si>
  <si>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</si>
  <si>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</si>
  <si>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</si>
  <si>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</si>
  <si>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</si>
  <si>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</si>
  <si>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</si>
  <si>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</si>
  <si>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</si>
  <si>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</si>
  <si>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</si>
  <si>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</si>
  <si>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</si>
  <si>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</si>
  <si>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</si>
  <si>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</si>
  <si>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</si>
  <si>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</si>
  <si>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</si>
  <si>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</si>
  <si>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</si>
  <si>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</si>
  <si>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</si>
  <si>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</si>
  <si>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</si>
  <si>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</si>
  <si>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</si>
  <si>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</si>
  <si>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</si>
  <si>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</si>
  <si>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</si>
  <si>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</si>
  <si>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</si>
  <si>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</si>
  <si>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</si>
  <si>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</si>
  <si>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</si>
  <si>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</si>
  <si>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</si>
  <si>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</si>
  <si>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AR a ST část</t>
  </si>
  <si>
    <t>STA</t>
  </si>
  <si>
    <t>{b124106e-c26a-4c82-826d-a2acb74f4530}</t>
  </si>
  <si>
    <t>2</t>
  </si>
  <si>
    <t>EL - silnoproud</t>
  </si>
  <si>
    <t>{97eb5474-b743-4d8c-947b-0dcef321a527}</t>
  </si>
  <si>
    <t>3</t>
  </si>
  <si>
    <t>EL - slaboproud</t>
  </si>
  <si>
    <t>{7c70c302-94f8-4af2-9664-6ed283c9afca}</t>
  </si>
  <si>
    <t>4</t>
  </si>
  <si>
    <t>Vedlejší náklady</t>
  </si>
  <si>
    <t>{997ff162-ff5b-4c2b-8d25-9812a8a25077}</t>
  </si>
  <si>
    <t>1) Krycí list soupisu</t>
  </si>
  <si>
    <t>2) Rekapitulace</t>
  </si>
  <si>
    <t>3) Soupis prací</t>
  </si>
  <si>
    <t>Zpět na list:</t>
  </si>
  <si>
    <t>Rekapitulace stavby</t>
  </si>
  <si>
    <t>fig11</t>
  </si>
  <si>
    <t>přídavná TI stropů</t>
  </si>
  <si>
    <t>69,62</t>
  </si>
  <si>
    <t>fig12</t>
  </si>
  <si>
    <t>přídavná TI stěn</t>
  </si>
  <si>
    <t>KRYCÍ LIST SOUPISU</t>
  </si>
  <si>
    <t>fig15</t>
  </si>
  <si>
    <t>podlaha pvc</t>
  </si>
  <si>
    <t>73</t>
  </si>
  <si>
    <t>fig22</t>
  </si>
  <si>
    <t>SDK předstěna</t>
  </si>
  <si>
    <t>15,36</t>
  </si>
  <si>
    <t>fig23</t>
  </si>
  <si>
    <t>SDK podhled</t>
  </si>
  <si>
    <t>2,52</t>
  </si>
  <si>
    <t>fig24</t>
  </si>
  <si>
    <t>SVK předstěna</t>
  </si>
  <si>
    <t>36,16</t>
  </si>
  <si>
    <t>Objekt:</t>
  </si>
  <si>
    <t>1 - AR a ST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</si>
  <si>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</si>
  <si>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</si>
  <si>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</si>
  <si>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</si>
  <si>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</si>
  <si>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</si>
  <si>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</si>
  <si>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</si>
  <si>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</si>
  <si>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</si>
  <si>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</si>
  <si>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</si>
  <si>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</si>
  <si>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725 - Zdravotechnika - zařizovací předměty</t>
  </si>
  <si>
    <t xml:space="preserve">    748 - Elektromontáže - osvětlovací zařízení a svítidla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</si>
  <si>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</si>
  <si>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</si>
  <si>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</si>
  <si>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</si>
  <si>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</si>
  <si>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799 -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</si>
  <si>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</si>
  <si>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</si>
  <si>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</si>
  <si>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</si>
  <si>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</si>
  <si>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</si>
  <si>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</si>
  <si>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</si>
  <si>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</si>
  <si>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</si>
  <si>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</si>
  <si>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</si>
  <si>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</si>
  <si>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</si>
  <si>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</si>
  <si>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</si>
  <si>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</si>
  <si>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Svislé a kompletní konstrukce</t>
  </si>
  <si>
    <t>K</t>
  </si>
  <si>
    <t>340239211</t>
  </si>
  <si>
    <t>Zazdívka otvorů pl do 4 m2 v příčkách nebo stěnách z cihel tl do 100 mm</t>
  </si>
  <si>
    <t>m2</t>
  </si>
  <si>
    <t>CS ÚRS 2016 02</t>
  </si>
  <si>
    <t>932418928</t>
  </si>
  <si>
    <t>VV</t>
  </si>
  <si>
    <t>1,0*2,1*2</t>
  </si>
  <si>
    <t>6</t>
  </si>
  <si>
    <t>Úpravy povrchů, podlahy a osazování výplní</t>
  </si>
  <si>
    <t>612325225</t>
  </si>
  <si>
    <t>Vápenocementová štuková omítka malých ploch do 4,0 m2 na stěnách</t>
  </si>
  <si>
    <t>kus</t>
  </si>
  <si>
    <t>-870209704</t>
  </si>
  <si>
    <t>632450131</t>
  </si>
  <si>
    <t>Vyrovnávací cementový potěr tl do 20 mm ze suchých směsí provedený v ploše</t>
  </si>
  <si>
    <t>-830893672</t>
  </si>
  <si>
    <t>2,76*6,2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</si>
  <si>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</si>
  <si>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</si>
  <si>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</si>
  <si>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</si>
  <si>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146210274</t>
  </si>
  <si>
    <t>5</t>
  </si>
  <si>
    <t>952901111</t>
  </si>
  <si>
    <t>Vyčištění budov bytové a občanské výstavby při výšce podlaží do 4 m</t>
  </si>
  <si>
    <t>-54433570</t>
  </si>
  <si>
    <t>962031132</t>
  </si>
  <si>
    <t>Bourání příček z cihel pálených na MVC tl do 100 mm</t>
  </si>
  <si>
    <t>924868290</t>
  </si>
  <si>
    <t>(6,125+6,125)*3,2</t>
  </si>
  <si>
    <t>7</t>
  </si>
  <si>
    <t>965081223</t>
  </si>
  <si>
    <t>Bourání podlah z dlaždic keramických nebo xylolitových tl přes 10 mm plochy přes 1 m2</t>
  </si>
  <si>
    <t>1556538275</t>
  </si>
  <si>
    <t>8</t>
  </si>
  <si>
    <t>968072455</t>
  </si>
  <si>
    <t>Vybourání kovových dveřních zárubní pl do 2 m2</t>
  </si>
  <si>
    <t>1315329341</t>
  </si>
  <si>
    <t>0,8*1,97*2</t>
  </si>
  <si>
    <t>971033131</t>
  </si>
  <si>
    <t>Vybourání otvorů ve zdivu cihelném D do 60 mm na MVC nebo MV tl do 150 mm</t>
  </si>
  <si>
    <t>1603885318</t>
  </si>
  <si>
    <t>3                                      "elektro"</t>
  </si>
  <si>
    <t>997</t>
  </si>
  <si>
    <t>Přesun sutě</t>
  </si>
  <si>
    <t>997013213</t>
  </si>
  <si>
    <t>Vnitrostaveništní doprava suti a vybouraných hmot pro budovy v do 12 m ručně</t>
  </si>
  <si>
    <t>t</t>
  </si>
  <si>
    <t>292765167</t>
  </si>
  <si>
    <t>11</t>
  </si>
  <si>
    <t>997013501</t>
  </si>
  <si>
    <t>Odvoz suti a vybouraných hmot na skládku nebo meziskládku do 1 km se složením</t>
  </si>
  <si>
    <t>1921274420</t>
  </si>
  <si>
    <t>12</t>
  </si>
  <si>
    <t>997013509</t>
  </si>
  <si>
    <t>Příplatek k odvozu suti a vybouraných hmot na skládku ZKD 1 km přes 1 km</t>
  </si>
  <si>
    <t>608396865</t>
  </si>
  <si>
    <t>7,351*9 'Přepočtené koeficientem množství</t>
  </si>
  <si>
    <t>13</t>
  </si>
  <si>
    <t>997013812</t>
  </si>
  <si>
    <t>Poplatek za uložení stavebního odpadu z materiálu na bázi sádry na skládce (skládkovné)</t>
  </si>
  <si>
    <t>-1028991992</t>
  </si>
  <si>
    <t>998</t>
  </si>
  <si>
    <t>Přesun hmot</t>
  </si>
  <si>
    <t>14</t>
  </si>
  <si>
    <t>998018002</t>
  </si>
  <si>
    <t>Přesun hmot ruční pro budovy v do 12 m</t>
  </si>
  <si>
    <t>1391269030</t>
  </si>
  <si>
    <t>PSV</t>
  </si>
  <si>
    <t>Práce a dodávky PSV</t>
  </si>
  <si>
    <t>714</t>
  </si>
  <si>
    <t>Akustická a protiotřesová opatření</t>
  </si>
  <si>
    <t>714121011</t>
  </si>
  <si>
    <t>Montáž podstropních panelů s rozšířenou zvukovou pohltivostí zavěšených na viditelný rošt</t>
  </si>
  <si>
    <t>16</t>
  </si>
  <si>
    <t>1951838261</t>
  </si>
  <si>
    <t>11,8*5,9                                                              "dílna"</t>
  </si>
  <si>
    <t>Mezisoučet                                         "aku minerální podhled"</t>
  </si>
  <si>
    <t>Součet</t>
  </si>
  <si>
    <t>M</t>
  </si>
  <si>
    <t>5903621401</t>
  </si>
  <si>
    <t>panel akustický minerální T24,  600x600(1200)x40mm</t>
  </si>
  <si>
    <t>32</t>
  </si>
  <si>
    <t>1161102188</t>
  </si>
  <si>
    <t>11,8*5,9*1,05                                                              "dílna"</t>
  </si>
  <si>
    <t>Mezisoučet                                                      "aku minerální podhled"</t>
  </si>
  <si>
    <t>17</t>
  </si>
  <si>
    <t>714183002</t>
  </si>
  <si>
    <t>Montáž pohltivých desek Itaver, Rotaflex a jiných na sraz volně stropů a stěn</t>
  </si>
  <si>
    <t>-71489139</t>
  </si>
  <si>
    <t>Součet                                                                    "stropy"</t>
  </si>
  <si>
    <t>18</t>
  </si>
  <si>
    <t>631481020</t>
  </si>
  <si>
    <t>deska minerální střešní izolační  600x1200 mm tl. 60 mm</t>
  </si>
  <si>
    <t>-1027445391</t>
  </si>
  <si>
    <t>fig11*1,02</t>
  </si>
  <si>
    <t>fig12*1,02</t>
  </si>
  <si>
    <t>Mezisoučet</t>
  </si>
  <si>
    <t>19</t>
  </si>
  <si>
    <t>998714102</t>
  </si>
  <si>
    <t>Přesun hmot tonážní tonážní pro akustická a protiotřesová opatření v objektech v do 12 m</t>
  </si>
  <si>
    <t>212728902</t>
  </si>
  <si>
    <t>20</t>
  </si>
  <si>
    <t>998714181</t>
  </si>
  <si>
    <t>Příplatek k přesunu hmot tonážní 714 prováděný bez použití mechanizace</t>
  </si>
  <si>
    <t>-1810368891</t>
  </si>
  <si>
    <t>725</t>
  </si>
  <si>
    <t>Zdravotechnika - zařizovací předměty</t>
  </si>
  <si>
    <t>725210821</t>
  </si>
  <si>
    <t>Demontáž umyvadel bez výtokových armatur</t>
  </si>
  <si>
    <t>soubor</t>
  </si>
  <si>
    <t>1593654716</t>
  </si>
  <si>
    <t>22</t>
  </si>
  <si>
    <t>725219102</t>
  </si>
  <si>
    <t>Montáž umyvadla připevněného na šrouby do zdiva</t>
  </si>
  <si>
    <t>-548988804</t>
  </si>
  <si>
    <t>23</t>
  </si>
  <si>
    <t>642110450</t>
  </si>
  <si>
    <t>umyvadlo keramické závěsné  55 x 45 cm bílé</t>
  </si>
  <si>
    <t>880474385</t>
  </si>
  <si>
    <t>24</t>
  </si>
  <si>
    <t>642110480</t>
  </si>
  <si>
    <t>kryt na sifon plus bílý</t>
  </si>
  <si>
    <t>-616578154</t>
  </si>
  <si>
    <t>25</t>
  </si>
  <si>
    <t>725291511</t>
  </si>
  <si>
    <t>Doplňky zařízení koupelen a záchodů plastové dávkovač tekutého mýdla na 350 ml</t>
  </si>
  <si>
    <t>1337405611</t>
  </si>
  <si>
    <t>26</t>
  </si>
  <si>
    <t>7252916211</t>
  </si>
  <si>
    <t>Doplňky zařízení koupelen a záchodů nerezový odpadkový koš</t>
  </si>
  <si>
    <t>32132666</t>
  </si>
  <si>
    <t>27</t>
  </si>
  <si>
    <t>725820801</t>
  </si>
  <si>
    <t>Demontáž baterie nástěnné do G 3 / 4</t>
  </si>
  <si>
    <t>1910770504</t>
  </si>
  <si>
    <t>28</t>
  </si>
  <si>
    <t>725829131</t>
  </si>
  <si>
    <t>Montáž baterie umyvadlové stojánkové G 1/2 ostatní typ</t>
  </si>
  <si>
    <t>-2026531980</t>
  </si>
  <si>
    <t>29</t>
  </si>
  <si>
    <t>551440480</t>
  </si>
  <si>
    <t>baterie umyvadlová páková PL26</t>
  </si>
  <si>
    <t>-674269771</t>
  </si>
  <si>
    <t>748</t>
  </si>
  <si>
    <t>Elektromontáže - osvětlovací zařízení a svítidla</t>
  </si>
  <si>
    <t>30</t>
  </si>
  <si>
    <t>7481211141</t>
  </si>
  <si>
    <t>Demontáž svítidlo zářivkové bytové stropní přisazené 2 zdroje s krytem</t>
  </si>
  <si>
    <t>1401566413</t>
  </si>
  <si>
    <t>4*2                                      "šatny"</t>
  </si>
  <si>
    <t>8*1                                     "sklad"</t>
  </si>
  <si>
    <t>763</t>
  </si>
  <si>
    <t>Konstrukce suché výstavby</t>
  </si>
  <si>
    <t>31</t>
  </si>
  <si>
    <t>763111717</t>
  </si>
  <si>
    <t>SDK příčka základní penetrační nátěr</t>
  </si>
  <si>
    <t>1492734281</t>
  </si>
  <si>
    <t>763121421</t>
  </si>
  <si>
    <t>SDK stěna předsazená tl 62,5 mm profil CW+UW 50 deska 1xDF 12,5 TI 40 mm EI 30</t>
  </si>
  <si>
    <t>543229978</t>
  </si>
  <si>
    <t>(0,3+0,4+0,3)*3,2</t>
  </si>
  <si>
    <t>(0,8+0,4+0,8)*3,2</t>
  </si>
  <si>
    <t>(1,6+0,2)*3,2</t>
  </si>
  <si>
    <t>33</t>
  </si>
  <si>
    <t>763121714</t>
  </si>
  <si>
    <t>SDK stěna předsazená základní penetrační nátěr</t>
  </si>
  <si>
    <t>1788440838</t>
  </si>
  <si>
    <t>34</t>
  </si>
  <si>
    <t>763131411</t>
  </si>
  <si>
    <t>SDK podhled desky 1xA 12,5 bez TI dvouvrstvá spodní kce profil CD+UD</t>
  </si>
  <si>
    <t>1375112037</t>
  </si>
  <si>
    <t>(2,2+0,95)*(0,5+0,3)</t>
  </si>
  <si>
    <t>35</t>
  </si>
  <si>
    <t>763131714</t>
  </si>
  <si>
    <t>SDK podhled základní penetrační nátěr</t>
  </si>
  <si>
    <t>-26040020</t>
  </si>
  <si>
    <t>36</t>
  </si>
  <si>
    <t>763131731</t>
  </si>
  <si>
    <t>SDK podhled - čelo pro kazetové podhledy (F lišta) tl 12,5 mm</t>
  </si>
  <si>
    <t>m</t>
  </si>
  <si>
    <t>1636026381</t>
  </si>
  <si>
    <t>11,8</t>
  </si>
  <si>
    <t>37</t>
  </si>
  <si>
    <t>763221123</t>
  </si>
  <si>
    <t>Sádrovláknitá stěna předsazená tl 112,5 mm CW+UW 100 deska 1x12,5 TI 50 mm 20 kg/m3</t>
  </si>
  <si>
    <t>-726930244</t>
  </si>
  <si>
    <t>(5,6+5,7)*3,2</t>
  </si>
  <si>
    <t>38</t>
  </si>
  <si>
    <t>998763302</t>
  </si>
  <si>
    <t>Přesun hmot tonážní pro sádrokartonové konstrukce v objektech v do 12 m</t>
  </si>
  <si>
    <t>-661033151</t>
  </si>
  <si>
    <t>39</t>
  </si>
  <si>
    <t>998763381</t>
  </si>
  <si>
    <t>Příplatek k přesunu hmot tonážní 763 SDK prováděný bez použití mechanizace</t>
  </si>
  <si>
    <t>-144655270</t>
  </si>
  <si>
    <t>766</t>
  </si>
  <si>
    <t>Konstrukce truhlářské</t>
  </si>
  <si>
    <t>40</t>
  </si>
  <si>
    <t>766411811</t>
  </si>
  <si>
    <t>Demontáž truhlářského obložení stěn z panelů plochy do 1,5 m2</t>
  </si>
  <si>
    <t>-857159690</t>
  </si>
  <si>
    <t>(6,125+6,125)*2,0                                   "šatny"</t>
  </si>
  <si>
    <t>41</t>
  </si>
  <si>
    <t>766411822</t>
  </si>
  <si>
    <t>Demontáž truhlářského obložení stěn podkladových roštů</t>
  </si>
  <si>
    <t>-538891118</t>
  </si>
  <si>
    <t>42</t>
  </si>
  <si>
    <t>7664418111</t>
  </si>
  <si>
    <t>Demontáž krytů topení dřevěných nebo plastových šířky do 30 cm</t>
  </si>
  <si>
    <t>1389090517</t>
  </si>
  <si>
    <t>2,86+5,92+2,76                                 "kryt topení"</t>
  </si>
  <si>
    <t>43</t>
  </si>
  <si>
    <t>998766102</t>
  </si>
  <si>
    <t>Přesun hmot tonážní pro konstrukce truhlářské v objektech v do 12 m</t>
  </si>
  <si>
    <t>-2131613756</t>
  </si>
  <si>
    <t>44</t>
  </si>
  <si>
    <t>998766181</t>
  </si>
  <si>
    <t>Příplatek k přesunu hmot tonážní 766 prováděný bez použití mechanizace</t>
  </si>
  <si>
    <t>1476663649</t>
  </si>
  <si>
    <t>776</t>
  </si>
  <si>
    <t>Podlahy povlakové</t>
  </si>
  <si>
    <t>45</t>
  </si>
  <si>
    <t>776121111</t>
  </si>
  <si>
    <t>Vodou ředitelná penetrace savého podkladu povlakových podlah ředěná v poměru 1:3</t>
  </si>
  <si>
    <t>1272302354</t>
  </si>
  <si>
    <t>73,0                                        "101"</t>
  </si>
  <si>
    <t>46</t>
  </si>
  <si>
    <t>776121311</t>
  </si>
  <si>
    <t>Vodou ředitelná penetrace savého podkladu povlakových podlah ředěná v poměru 1:1</t>
  </si>
  <si>
    <t>1498905168</t>
  </si>
  <si>
    <t>47</t>
  </si>
  <si>
    <t>776141112</t>
  </si>
  <si>
    <t>Vyrovnání podkladu povlakových podlah stěrkou pevnosti 20 MPa tl 5 mm</t>
  </si>
  <si>
    <t>901867607</t>
  </si>
  <si>
    <t>48</t>
  </si>
  <si>
    <t>776201811</t>
  </si>
  <si>
    <t>Demontáž lepených povlakových podlah bez podložky ručně</t>
  </si>
  <si>
    <t>-310885427</t>
  </si>
  <si>
    <t>(2,86+5,92)*6,2</t>
  </si>
  <si>
    <t>49</t>
  </si>
  <si>
    <t>776221111</t>
  </si>
  <si>
    <t>Lepení pásů z PVC standardním lepidlem</t>
  </si>
  <si>
    <t>-1213838489</t>
  </si>
  <si>
    <t>50</t>
  </si>
  <si>
    <t>2841102101</t>
  </si>
  <si>
    <t>PVC homogenní zátěžové tl. 2,00 mm, úprava PUR, třída zátěže 34/43, hořlavost Bfl S1</t>
  </si>
  <si>
    <t>839833742</t>
  </si>
  <si>
    <t>fig15*1,1</t>
  </si>
  <si>
    <t>51</t>
  </si>
  <si>
    <t>776223111</t>
  </si>
  <si>
    <t>Spoj povlakových podlahovin z PVC svařováním za tepla</t>
  </si>
  <si>
    <t>612072760</t>
  </si>
  <si>
    <t>52</t>
  </si>
  <si>
    <t>776421111</t>
  </si>
  <si>
    <t>Montáž obvodových lišt lepením</t>
  </si>
  <si>
    <t>-1643167255</t>
  </si>
  <si>
    <t>53</t>
  </si>
  <si>
    <t>6975120401</t>
  </si>
  <si>
    <t>lišta soklová</t>
  </si>
  <si>
    <t>461461014</t>
  </si>
  <si>
    <t>54</t>
  </si>
  <si>
    <t>776991121</t>
  </si>
  <si>
    <t>Základní čištění nově položených podlahovin vysátím a setřením vlhkým mopem</t>
  </si>
  <si>
    <t>-1050297157</t>
  </si>
  <si>
    <t>55</t>
  </si>
  <si>
    <t>776991222</t>
  </si>
  <si>
    <t>Základní čištění nově položených podlahovin včetně 1-složkového dvouvrstvého polymerního nátěru</t>
  </si>
  <si>
    <t>1645602200</t>
  </si>
  <si>
    <t>56</t>
  </si>
  <si>
    <t>998776102</t>
  </si>
  <si>
    <t>Přesun hmot tonážní pro podlahy povlakové v objektech v do 12 m</t>
  </si>
  <si>
    <t>365615710</t>
  </si>
  <si>
    <t>57</t>
  </si>
  <si>
    <t>998776181</t>
  </si>
  <si>
    <t>Příplatek k přesunu hmot tonážní 776 prováděný bez použití mechanizace</t>
  </si>
  <si>
    <t>-260216656</t>
  </si>
  <si>
    <t>781</t>
  </si>
  <si>
    <t>Dokončovací práce - obklady</t>
  </si>
  <si>
    <t>58</t>
  </si>
  <si>
    <t>781474119</t>
  </si>
  <si>
    <t>Montáž obkladů vnitřních keramických hladkých do 85 ks/m2 lepených flexibilním lepidlem</t>
  </si>
  <si>
    <t>1313989449</t>
  </si>
  <si>
    <t>(11,8+0,825*2+0,325*2)*2,0-0,8*2,0</t>
  </si>
  <si>
    <t>59</t>
  </si>
  <si>
    <t>597960002</t>
  </si>
  <si>
    <t>Keramické obklady - cena 600 Kč/m2</t>
  </si>
  <si>
    <t>619705526</t>
  </si>
  <si>
    <t>((11,8+0,825*2+0,325*2)*2,0-0,8*2,0)*1,1</t>
  </si>
  <si>
    <t>60</t>
  </si>
  <si>
    <t>781491021</t>
  </si>
  <si>
    <t>Montáž zrcadel plochy do 1 m2 lepených silikonovým tmelem na keramický obklad</t>
  </si>
  <si>
    <t>-675662414</t>
  </si>
  <si>
    <t>0,8*0,8</t>
  </si>
  <si>
    <t>61</t>
  </si>
  <si>
    <t>6346512601</t>
  </si>
  <si>
    <t>zrcadlo nemontované čiré tl. 5 mm</t>
  </si>
  <si>
    <t>-1320113417</t>
  </si>
  <si>
    <t>0,8*0,8*1,1</t>
  </si>
  <si>
    <t>62</t>
  </si>
  <si>
    <t>7814941111</t>
  </si>
  <si>
    <t>Nerezové profily rohové lepené flexibilním lepidlem</t>
  </si>
  <si>
    <t>1226287971</t>
  </si>
  <si>
    <t>2,0*4</t>
  </si>
  <si>
    <t>63</t>
  </si>
  <si>
    <t>781494511</t>
  </si>
  <si>
    <t>Plastové profily ukončovací lepené flexibilním lepidlem</t>
  </si>
  <si>
    <t>-915445653</t>
  </si>
  <si>
    <t>(11,8+0,825*2+0,325*2)-0,8</t>
  </si>
  <si>
    <t>64</t>
  </si>
  <si>
    <t>781495111</t>
  </si>
  <si>
    <t>Penetrace podkladu vnitřních obkladů</t>
  </si>
  <si>
    <t>2130790105</t>
  </si>
  <si>
    <t>65</t>
  </si>
  <si>
    <t>998781102</t>
  </si>
  <si>
    <t>Přesun hmot tonážní pro obklady keramické v objektech v do 12 m</t>
  </si>
  <si>
    <t>-821784004</t>
  </si>
  <si>
    <t>66</t>
  </si>
  <si>
    <t>998781194</t>
  </si>
  <si>
    <t>Příplatek k přesunu hmot tonážní 781 za zvětšený přesun do 1000 m</t>
  </si>
  <si>
    <t>1429686442</t>
  </si>
  <si>
    <t>784</t>
  </si>
  <si>
    <t>Dokončovací práce - malby a tapety</t>
  </si>
  <si>
    <t>67</t>
  </si>
  <si>
    <t>784111011</t>
  </si>
  <si>
    <t>Obroušení podkladu omítnutého v místnostech výšky do 3,80 m</t>
  </si>
  <si>
    <t>549369568</t>
  </si>
  <si>
    <t>(6,2+6,2)*3,2                "dílna"</t>
  </si>
  <si>
    <t>68</t>
  </si>
  <si>
    <t>784181101</t>
  </si>
  <si>
    <t>Základní akrylátová jednonásobná penetrace podkladu v místnostech výšky do 3,80m</t>
  </si>
  <si>
    <t>613306560</t>
  </si>
  <si>
    <t>69</t>
  </si>
  <si>
    <t>784221101</t>
  </si>
  <si>
    <t>Dvojnásobné bílé malby  ze směsí za sucha dobře otěruvzdorných v místnostech do 3,80 m</t>
  </si>
  <si>
    <t>1733485948</t>
  </si>
  <si>
    <t>(6,2+6,2)*3,2                "dílna - stávající stěny"</t>
  </si>
  <si>
    <t>70</t>
  </si>
  <si>
    <t>784221157</t>
  </si>
  <si>
    <t>Příplatek k cenám 2x maleb za sucha otěruvzdorných za barevnou malbu v odstínu náročném</t>
  </si>
  <si>
    <t>1947518840</t>
  </si>
  <si>
    <t>799</t>
  </si>
  <si>
    <t>Ostatní</t>
  </si>
  <si>
    <t>71</t>
  </si>
  <si>
    <t>9999600141</t>
  </si>
  <si>
    <t>-1803793991</t>
  </si>
  <si>
    <t>72</t>
  </si>
  <si>
    <t>9999600142</t>
  </si>
  <si>
    <t>-1769503884</t>
  </si>
  <si>
    <t>9999600143</t>
  </si>
  <si>
    <t>Stavební interiér - doprava</t>
  </si>
  <si>
    <t>kpl</t>
  </si>
  <si>
    <t>-230173709</t>
  </si>
  <si>
    <t>74</t>
  </si>
  <si>
    <t>9999600144</t>
  </si>
  <si>
    <t>Stavební interiér - montáž</t>
  </si>
  <si>
    <t>-297518132</t>
  </si>
  <si>
    <t>2 - EL - silnoproud</t>
  </si>
  <si>
    <t xml:space="preserve"> </t>
  </si>
  <si>
    <t>M - Práce a dodávky M</t>
  </si>
  <si>
    <t xml:space="preserve">    21-M - Elektromontáže</t>
  </si>
  <si>
    <t xml:space="preserve">      D1 - Specifikace dodávky RB21</t>
  </si>
  <si>
    <t xml:space="preserve">      D2 - Elektromontáže</t>
  </si>
  <si>
    <t xml:space="preserve">        D3 - Doplnění rozvaděče HRB2</t>
  </si>
  <si>
    <t xml:space="preserve">        D4 - Dílny pavilon MVD</t>
  </si>
  <si>
    <t xml:space="preserve">      219-M - PPV pro elektromontáže</t>
  </si>
  <si>
    <t>Práce a dodávky M</t>
  </si>
  <si>
    <t>21-M</t>
  </si>
  <si>
    <t>Elektromontáže</t>
  </si>
  <si>
    <t>D1</t>
  </si>
  <si>
    <t>Specifikace dodávky RB21</t>
  </si>
  <si>
    <t>Pol1</t>
  </si>
  <si>
    <t>SYSTÉM UNIVERS FW DO 125 A, IP 43, TŘÍDA OCHRANY II PRO NÁSTĚNNOU/ZAPUŠTĚNOU MONTÁŽ, HLOUBKA 161 mm (FWB51 Rozvaděč Univers FW IP44, tř. ochr.II, 60 mod, 800x300x161 mm)</t>
  </si>
  <si>
    <t>ks</t>
  </si>
  <si>
    <t>256</t>
  </si>
  <si>
    <t>Pol2</t>
  </si>
  <si>
    <t>PŘÍSLUŠENSTVÍ (FZ597N Dveřní zámek Univers se 2 klíčky)</t>
  </si>
  <si>
    <t>Pol3</t>
  </si>
  <si>
    <t>ŘADOVÁ SVORKOVNICE (RSA4)</t>
  </si>
  <si>
    <t>Pol4</t>
  </si>
  <si>
    <t>ŘADOVÁ SVORKOVNICE (RSA16)</t>
  </si>
  <si>
    <t>Pol5</t>
  </si>
  <si>
    <t>JISTIĆE - CHARAKTERISTIKA B, VYPÍNACÍ SCHOPNOST 6 kA, 1 - pólové (MBN106 Jistič 1 pól.   6A, char.B, 6 kA)</t>
  </si>
  <si>
    <t>Pol6</t>
  </si>
  <si>
    <t>JISTIĆE - CHARAKTERISTIKA B, VYPÍNACÍ SCHOPNOST 6 kA, 1 - pólové (MBN110 Jistič 1 pól. 10A, char.B, 6 kA)</t>
  </si>
  <si>
    <t>Pol7</t>
  </si>
  <si>
    <t>JISTIĆE - CHARAKTERISTIKA C, VYPÍNACÍ SCHOPNOST 6 kA, 1 - pólové (MCN116 Jistič 1 pól. 16A, char.C, 6 kA)</t>
  </si>
  <si>
    <t>Pol8</t>
  </si>
  <si>
    <t>JISTIĆE - CHARAKTERISTIKA B, VYPÍNACÍ SCHOPNOST 6 kA, 3 - pólové (MBN325 Jistič 3 pól. 25A, char.B, 6 kA)</t>
  </si>
  <si>
    <t>Pol9</t>
  </si>
  <si>
    <t>SPOLEČNÉ PŘÍSLUŠENSTVÍ JISTIČŮ A PROUDOVÝCH CHRÁNIČŮ (MZ203 Pracovní spoušť jističe)</t>
  </si>
  <si>
    <t>Pol10</t>
  </si>
  <si>
    <t>JISTIĆE - CHARAKTERISTIKA C, VYPÍNACÍ SCHOPNOST 6 kA, 3 - pólové (MCN316 Jistič 3 pól. 16A, char.C, 6 kA)</t>
  </si>
  <si>
    <t>Pol11</t>
  </si>
  <si>
    <t>PROUDOVÉ CHRÁNIČE -reagující na stříd. a stejnosm. pulzující proudy, 4 - pólové, 30mA/250A (CDA440D Proudový chránič 4 pól. 40 / 0,03 A,  A)</t>
  </si>
  <si>
    <t>Pol12</t>
  </si>
  <si>
    <t>PROUDOVÉ CHRÁNIČE S NADPROUDOVOU OCHRANOU, CHARAKTERISTIKA B: S POPISOVÝM ŠTÍTKEM, 2 - pólové (1 pól jištěn), 30mA/250A/6kA (ADA916D Proud.chr. s nadpr.ochr. char. B; 2 pól; 6 kA; 0,03 A; In=16 A, A)</t>
  </si>
  <si>
    <t>Pol13</t>
  </si>
  <si>
    <t>SVODIČE BLESKOVÉHO PROUDU A PŘEPĚTÍ, SVODIČE PŘEPĚTÍ (TŘÍDA D), pro ochranu přístrojů (jemná ochrna), (SP202N Svodič přepětí (jemná ochrana), ISN 2 kA (8/20),D)</t>
  </si>
  <si>
    <t>Pol14</t>
  </si>
  <si>
    <t>STYKAČE BEZ PŘÍSLUŠENSTVÍ (ESC340 Stykač  40A, 3S, 230V~50Hz)</t>
  </si>
  <si>
    <t>Pol15</t>
  </si>
  <si>
    <t>VYPÍNAČE 4 - pólové (SB440 4 pól. 40A)</t>
  </si>
  <si>
    <t>Pol72</t>
  </si>
  <si>
    <t>1707169265</t>
  </si>
  <si>
    <t>Pol73</t>
  </si>
  <si>
    <t>922821435</t>
  </si>
  <si>
    <t>Pol76</t>
  </si>
  <si>
    <t>609053710</t>
  </si>
  <si>
    <t>Pol77</t>
  </si>
  <si>
    <t>-243243982</t>
  </si>
  <si>
    <t>Pol78</t>
  </si>
  <si>
    <t>1774899747</t>
  </si>
  <si>
    <t>Pol79</t>
  </si>
  <si>
    <t>989066378</t>
  </si>
  <si>
    <t>Pol80</t>
  </si>
  <si>
    <t>-1238652350</t>
  </si>
  <si>
    <t>Pol81</t>
  </si>
  <si>
    <t>1593522848</t>
  </si>
  <si>
    <t>Pol82</t>
  </si>
  <si>
    <t>-1602152816</t>
  </si>
  <si>
    <t>Pol83</t>
  </si>
  <si>
    <t>1422558629</t>
  </si>
  <si>
    <t>Pol84</t>
  </si>
  <si>
    <t>269833472</t>
  </si>
  <si>
    <t>Pol85</t>
  </si>
  <si>
    <t>-561311565</t>
  </si>
  <si>
    <t>Pol86</t>
  </si>
  <si>
    <t>-9347003</t>
  </si>
  <si>
    <t>Pol87</t>
  </si>
  <si>
    <t>MONTÁŽ ROZVODNIC do  50 kg</t>
  </si>
  <si>
    <t>1615359049</t>
  </si>
  <si>
    <t>D2</t>
  </si>
  <si>
    <t>D3</t>
  </si>
  <si>
    <t>Doplnění rozvaděče HRB2</t>
  </si>
  <si>
    <t>Pol17</t>
  </si>
  <si>
    <t>EKVIPOTENCIONÁLNÍ SVORKOVNICE (WERIT 1240)</t>
  </si>
  <si>
    <t>Pol18</t>
  </si>
  <si>
    <t>PŘÍPOJNICE (N, PE)</t>
  </si>
  <si>
    <t>Pol19</t>
  </si>
  <si>
    <t>JISTIĆE - CHARAKTERISTIKA B, VYPÍNACÍ SCHOPNOST 6 kA, 1 - pólové (MBN116 Jistič 1 pól. 16A, char.B, 6 kA)</t>
  </si>
  <si>
    <t>Pol20</t>
  </si>
  <si>
    <t>JISTIĆE - CHARAKTERISTIKA B, VYPÍNACÍ SCHOPNOST 6 kA, 3 - pólové (MBN332 Jistič 3 pól. 32A, char.B, 6 kA)</t>
  </si>
  <si>
    <t>Pol21</t>
  </si>
  <si>
    <t>SVODIČE BLESKOVÉHO PROUDU A PŘEPĚTÍ, SVODIČE PŘEPĚTÍ (TŘÍDA C) (střední ochrana) (SPN415 Svodič přepětí kat. C (střední ochrana), ISN 15 kA (8/20), 4 pól.)</t>
  </si>
  <si>
    <t>Pol22</t>
  </si>
  <si>
    <t>SVODIČE BLESKOVÉHO PROUDU A PŘEPĚTÍ, SVODIČE PŘEPĚTÍ (TŘÍDA D), pro ochranu přístrojů (jemná ochrna) (SP202N Svodič přepětí (jemná ochrana), ISN 2 kA (8/20),D)</t>
  </si>
  <si>
    <t>Pol88</t>
  </si>
  <si>
    <t>-1620322435</t>
  </si>
  <si>
    <t>Pol89</t>
  </si>
  <si>
    <t>1184321584</t>
  </si>
  <si>
    <t>Pol90</t>
  </si>
  <si>
    <t>-414796126</t>
  </si>
  <si>
    <t>Pol91</t>
  </si>
  <si>
    <t>-284191898</t>
  </si>
  <si>
    <t>Pol92</t>
  </si>
  <si>
    <t>18088283</t>
  </si>
  <si>
    <t>Pol93</t>
  </si>
  <si>
    <t>1902150723</t>
  </si>
  <si>
    <t>Pol94</t>
  </si>
  <si>
    <t>-1835124075</t>
  </si>
  <si>
    <t>Pol95</t>
  </si>
  <si>
    <t>783877868</t>
  </si>
  <si>
    <t>Pol96</t>
  </si>
  <si>
    <t>HODINOVE ZUCTOVACI SAZBY (Uprava stavajiciho rozvadece)</t>
  </si>
  <si>
    <t>hod</t>
  </si>
  <si>
    <t>-330303249</t>
  </si>
  <si>
    <t>D4</t>
  </si>
  <si>
    <t>Dílny pavilon MVD</t>
  </si>
  <si>
    <t>Pol24</t>
  </si>
  <si>
    <t>TRUBKA OHEBNÁ, NÍZKÁ MECHANICKÁ ODOLNOST (1416E d 16   mm)</t>
  </si>
  <si>
    <t>Pol25</t>
  </si>
  <si>
    <t>LIŠTA ELEKTROINSTALAČNÍ VČ. DÍLŮ A PŘÍSLUŠENSTVÍ (LH60x40 hranatá)</t>
  </si>
  <si>
    <t>Pol26</t>
  </si>
  <si>
    <t>KRABICE PŘÍSTROJOVÁ DO DUTÝCH STĚN (KU68/7L11 73x35)</t>
  </si>
  <si>
    <t>Pol27</t>
  </si>
  <si>
    <t>KRABICE ODBOČNÁ DO DUTÝCH STĚN BEZ SVORKOVNICE (KU68LD/2 73x45)</t>
  </si>
  <si>
    <t>Pol28</t>
  </si>
  <si>
    <t>SVORKOVNICE KRABICOVÁ (273-102 4x1-2,5mm2)</t>
  </si>
  <si>
    <t>Pol29</t>
  </si>
  <si>
    <t>PŘÍSTROJOVÁ PŘÍPOJKA (400V/25A  s odlehčovací sponou ABB)</t>
  </si>
  <si>
    <t>Pol30</t>
  </si>
  <si>
    <t>UZEMňOVACÍ PŘÍPOJNICE (Uzemňovací lišta pro pospojení - werit 1243)</t>
  </si>
  <si>
    <t>Pol31</t>
  </si>
  <si>
    <t>VODIČ JEDNOŽILOVÝ (CY) (H07V-U 10  mm2 , pevně)</t>
  </si>
  <si>
    <t>Pol32</t>
  </si>
  <si>
    <t>KABEL SILOVÝ,IZOLACE PVC BEZ VODIČE PE (CYKY-O 2x1.5 mm2 , pevně)</t>
  </si>
  <si>
    <t>Pol33</t>
  </si>
  <si>
    <t>KABEL SILOVÝ,IZOLACE PVC S VODIČEM PE, UKONČENÍ KABELŮ DO (CYKY-J 3x1.5 mm2 , pevně)</t>
  </si>
  <si>
    <t>Pol34</t>
  </si>
  <si>
    <t>KABEL SILOVÝ,IZOLACE PVC S VODIČEM PE, UKONČENÍ KABELŮ DO (CYKY-J 3x2.5 mm2 , pevně)</t>
  </si>
  <si>
    <t>Pol35</t>
  </si>
  <si>
    <t>KABEL SILOVÝ,IZOLACE PVC S VODIČEM PE, UKONČENÍ KABELŮ DO (CYKY-J 5x1.5 mm2 , pevně)</t>
  </si>
  <si>
    <t>Pol36</t>
  </si>
  <si>
    <t>KABEL SILOVÝ,IZOLACE PVC S VODIČEM PE, UKONČENÍ KABELŮ DO (CYKY-J 5x2.5 mm2 , pevně)</t>
  </si>
  <si>
    <t>76</t>
  </si>
  <si>
    <t>Pol37</t>
  </si>
  <si>
    <t>KABEL SILOVÝ,IZOLACE PVC S VODIČEM PE, UKONČENÍ KABELŮ DO (CYKY-J 5x10 mm2 , pevně)</t>
  </si>
  <si>
    <t>78</t>
  </si>
  <si>
    <t>Pol42</t>
  </si>
  <si>
    <t>SPÍNAČE KOMPLETNÍ POD OMÍTKU (1-pól.vyp.(1))</t>
  </si>
  <si>
    <t>88</t>
  </si>
  <si>
    <t>Pol43</t>
  </si>
  <si>
    <t>SPÍNAČE KOMPLETNÍ POD OMÍTKU (1-pól.vyp.se sign.d.(1s))</t>
  </si>
  <si>
    <t>90</t>
  </si>
  <si>
    <t>Pol46</t>
  </si>
  <si>
    <t>ZÁSUVKA DOMOVNÍ KOMPLETNÍ POD OMÍTKU (2p+PE)</t>
  </si>
  <si>
    <t>96</t>
  </si>
  <si>
    <t>Pol47</t>
  </si>
  <si>
    <t>ZÁSUVKA DOMOVNÍ KOMPLETNÍ POD OMÍTKU (2x2p+PE)</t>
  </si>
  <si>
    <t>98</t>
  </si>
  <si>
    <t>Pol48</t>
  </si>
  <si>
    <t>ZÁSUVKA DOMOVNÍ KOMPLETNÍ POD OMÍTKU (2p+PE, s víčkem)</t>
  </si>
  <si>
    <t>Pol49</t>
  </si>
  <si>
    <t>RÁMEČEK PRO PŘÍSTROJE (4x,vodorovný)</t>
  </si>
  <si>
    <t>102</t>
  </si>
  <si>
    <t>Pol50</t>
  </si>
  <si>
    <t>ZÁSUVKA PRŮMYSLOVÁ ZAPUŠTĚNÁ (4125 Zásuvka průmyslová, zapuštěná, s víčkem a instalační krabicí; řazení 3P+N+PE; b. bílá (RAL 1013), IP 44, 16 A)</t>
  </si>
  <si>
    <t>104</t>
  </si>
  <si>
    <t>Pol51</t>
  </si>
  <si>
    <t>OVLÁDAČ HARMONY VE SKŘÍNI, XAL-D01, JEDNOTLAČÍTKO,IP65, KOMPLETNÍ, HŘIBOVÉ ČERVENÉ (ZB5-AC4 kontakt 1/0)</t>
  </si>
  <si>
    <t>106</t>
  </si>
  <si>
    <t>Pol52</t>
  </si>
  <si>
    <t>SVÍTIDLA VČETNĚ ZDROJŮ (A-vestavné LED s mikroprizmou 32W 4000K 600x600,DALI,IP54)</t>
  </si>
  <si>
    <t>108</t>
  </si>
  <si>
    <t>Pol53</t>
  </si>
  <si>
    <t>SVÍTIDLA VČETNĚ ZDROJŮ (B-přisazené vaničkové 80W T5 4000K asymetrické, IP54)</t>
  </si>
  <si>
    <t>110</t>
  </si>
  <si>
    <t>Pol54</t>
  </si>
  <si>
    <t>SVÍTIDLA VČETNĚ ZDROJŮ (C-přisazené vaničkové 80W T5 4000K symetrické,IP54)</t>
  </si>
  <si>
    <t>112</t>
  </si>
  <si>
    <t>Pol55</t>
  </si>
  <si>
    <t>PROTIPOŽÁRNÍ UCPÁVKA (Průchod stěnou,  stropem)</t>
  </si>
  <si>
    <t>dm2</t>
  </si>
  <si>
    <t>114</t>
  </si>
  <si>
    <t>Pol68</t>
  </si>
  <si>
    <t>Podružný materiál</t>
  </si>
  <si>
    <t>142</t>
  </si>
  <si>
    <t>Pol100</t>
  </si>
  <si>
    <t>728018483</t>
  </si>
  <si>
    <t>75</t>
  </si>
  <si>
    <t>Pol101</t>
  </si>
  <si>
    <t>1271661864</t>
  </si>
  <si>
    <t>Pol102</t>
  </si>
  <si>
    <t>41342352</t>
  </si>
  <si>
    <t>77</t>
  </si>
  <si>
    <t>Pol103</t>
  </si>
  <si>
    <t>1548545210</t>
  </si>
  <si>
    <t>Pol104</t>
  </si>
  <si>
    <t>-883191826</t>
  </si>
  <si>
    <t>79</t>
  </si>
  <si>
    <t>Pol105</t>
  </si>
  <si>
    <t>111814588</t>
  </si>
  <si>
    <t>80</t>
  </si>
  <si>
    <t>Pol106</t>
  </si>
  <si>
    <t>935519782</t>
  </si>
  <si>
    <t>81</t>
  </si>
  <si>
    <t>Pol107</t>
  </si>
  <si>
    <t>-2019366308</t>
  </si>
  <si>
    <t>82</t>
  </si>
  <si>
    <t>Pol108</t>
  </si>
  <si>
    <t>-1904249064</t>
  </si>
  <si>
    <t>83</t>
  </si>
  <si>
    <t>Pol109</t>
  </si>
  <si>
    <t>-1999753872</t>
  </si>
  <si>
    <t>84</t>
  </si>
  <si>
    <t>Pol110</t>
  </si>
  <si>
    <t>-175538072</t>
  </si>
  <si>
    <t>85</t>
  </si>
  <si>
    <t>Pol112</t>
  </si>
  <si>
    <t>UKONČENÍ  KABELŮ DO (5x10 mm2)</t>
  </si>
  <si>
    <t>-944732282</t>
  </si>
  <si>
    <t>86</t>
  </si>
  <si>
    <t>Pol113</t>
  </si>
  <si>
    <t>UKONČENÍ  VODIČŮ V ROZVADĚČÍCH (do 2,5 mm2)</t>
  </si>
  <si>
    <t>-1804596747</t>
  </si>
  <si>
    <t>87</t>
  </si>
  <si>
    <t>Pol114</t>
  </si>
  <si>
    <t>UKONČENÍ  VODIČŮ V ROZVADĚČÍCH (do 16 mm2)</t>
  </si>
  <si>
    <t>184105080</t>
  </si>
  <si>
    <t>Pol115</t>
  </si>
  <si>
    <t>-75155191</t>
  </si>
  <si>
    <t>89</t>
  </si>
  <si>
    <t>Pol116</t>
  </si>
  <si>
    <t>-1341026562</t>
  </si>
  <si>
    <t>Pol119</t>
  </si>
  <si>
    <t>-630527645</t>
  </si>
  <si>
    <t>91</t>
  </si>
  <si>
    <t>Pol120</t>
  </si>
  <si>
    <t>806079891</t>
  </si>
  <si>
    <t>92</t>
  </si>
  <si>
    <t>Pol121</t>
  </si>
  <si>
    <t>229180190</t>
  </si>
  <si>
    <t>93</t>
  </si>
  <si>
    <t>Pol123</t>
  </si>
  <si>
    <t>-377677981</t>
  </si>
  <si>
    <t>94</t>
  </si>
  <si>
    <t>Pol124</t>
  </si>
  <si>
    <t>-1283359915</t>
  </si>
  <si>
    <t>95</t>
  </si>
  <si>
    <t>Pol125</t>
  </si>
  <si>
    <t>-1915689072</t>
  </si>
  <si>
    <t>Pol126</t>
  </si>
  <si>
    <t>254301109</t>
  </si>
  <si>
    <t>97</t>
  </si>
  <si>
    <t>Pol127</t>
  </si>
  <si>
    <t>335888790</t>
  </si>
  <si>
    <t>Pol129</t>
  </si>
  <si>
    <t>MONTÁŽ,ZAPOJENÍ (závěsná kostka-asistence dodavateli)</t>
  </si>
  <si>
    <t>-1978175993</t>
  </si>
  <si>
    <t>99</t>
  </si>
  <si>
    <t>Pol130</t>
  </si>
  <si>
    <t>MONTÁŽ,ZAPOJENÍ (ústředna SLB-asistence dodavateli)</t>
  </si>
  <si>
    <t>1064739937</t>
  </si>
  <si>
    <t>Pol131</t>
  </si>
  <si>
    <t>MONTÁŽ,ZAPOJENÍ (vývody pro IT-asistence dodavateli)</t>
  </si>
  <si>
    <t>-1018739828</t>
  </si>
  <si>
    <t>101</t>
  </si>
  <si>
    <t>Pol132</t>
  </si>
  <si>
    <t>HODINOVE ZUCTOVACI SAZBY ( Demontaz stavajiciho zarizeni)</t>
  </si>
  <si>
    <t>1677993836</t>
  </si>
  <si>
    <t>Pol133</t>
  </si>
  <si>
    <t>HODINOVE ZUCTOVACI SAZBY (Uprava stavajiciho zarizeni)</t>
  </si>
  <si>
    <t>943522330</t>
  </si>
  <si>
    <t>103</t>
  </si>
  <si>
    <t>Pol134</t>
  </si>
  <si>
    <t>HODINOVE ZUCTOVACI SAZBY (Vyhledani pripojovaciho mista)</t>
  </si>
  <si>
    <t>-1092799397</t>
  </si>
  <si>
    <t>Pol135</t>
  </si>
  <si>
    <t>HODINOVE ZUCTOVACI SAZBY (Zauceni obsluhy)</t>
  </si>
  <si>
    <t>-258678013</t>
  </si>
  <si>
    <t>105</t>
  </si>
  <si>
    <t>Pol136</t>
  </si>
  <si>
    <t>HODINOVE ZUCTOVACI SAZBY (Zabezpeceni pracoviste)</t>
  </si>
  <si>
    <t>-1155581736</t>
  </si>
  <si>
    <t>Pol137</t>
  </si>
  <si>
    <t>HODINOVE ZUCTOVACI SAZBY (Montaz nad rámec PPV(sekání,...))</t>
  </si>
  <si>
    <t>58221644</t>
  </si>
  <si>
    <t>107</t>
  </si>
  <si>
    <t>Pol138</t>
  </si>
  <si>
    <t>SPOLUPRACE S DODAVATELEM PŘI  zapojovani a zkouskach</t>
  </si>
  <si>
    <t>586286484</t>
  </si>
  <si>
    <t>Pol139</t>
  </si>
  <si>
    <t>KOORDINACE POSTUPU PRACI S ostatnimi profesemi</t>
  </si>
  <si>
    <t>-1476163915</t>
  </si>
  <si>
    <t>109</t>
  </si>
  <si>
    <t>Pol140</t>
  </si>
  <si>
    <t>PROVEDENI REVIZNICH ZKOUSEK DLE CSN 331500 (Revizni technik)</t>
  </si>
  <si>
    <t>-511426625</t>
  </si>
  <si>
    <t>-1464563180</t>
  </si>
  <si>
    <t>111</t>
  </si>
  <si>
    <t>Pol97</t>
  </si>
  <si>
    <t>2016199405</t>
  </si>
  <si>
    <t>Pol98</t>
  </si>
  <si>
    <t>1836311945</t>
  </si>
  <si>
    <t>113</t>
  </si>
  <si>
    <t>Pol99</t>
  </si>
  <si>
    <t>1515324762</t>
  </si>
  <si>
    <t>219-M</t>
  </si>
  <si>
    <t>PPV pro elektromontáže</t>
  </si>
  <si>
    <t>Pol69</t>
  </si>
  <si>
    <t>Doprava 3,6 %</t>
  </si>
  <si>
    <t>144</t>
  </si>
  <si>
    <t>115</t>
  </si>
  <si>
    <t>Pol70</t>
  </si>
  <si>
    <t>Přesun 1,0 %</t>
  </si>
  <si>
    <t>146</t>
  </si>
  <si>
    <t>116</t>
  </si>
  <si>
    <t>Pol71</t>
  </si>
  <si>
    <t>PPV z montáže 6,0%, materiál + práce</t>
  </si>
  <si>
    <t>148</t>
  </si>
  <si>
    <t>3 - EL - slaboproud</t>
  </si>
  <si>
    <t xml:space="preserve">    22-M - Montáže technologických zařízení </t>
  </si>
  <si>
    <t xml:space="preserve">      oddíl 1 - Strukturovaná kabeláž SK</t>
  </si>
  <si>
    <t xml:space="preserve">      220990002 - 19" datový rozvaděč FD2</t>
  </si>
  <si>
    <t xml:space="preserve">      220990009 - Aktivní prvky do FD2</t>
  </si>
  <si>
    <t xml:space="preserve">      220990011 - Zdroj UPS do FD2</t>
  </si>
  <si>
    <t xml:space="preserve">      220990013 - Access Point</t>
  </si>
  <si>
    <t xml:space="preserve">      220990015 - Elektroinstalační materiál a kabely</t>
  </si>
  <si>
    <t>22-M</t>
  </si>
  <si>
    <t xml:space="preserve">Montáže technologických zařízení </t>
  </si>
  <si>
    <t>oddíl 1</t>
  </si>
  <si>
    <t>Strukturovaná kabeláž SK</t>
  </si>
  <si>
    <t>220990001</t>
  </si>
  <si>
    <t>zásuvka pod omítku 2xRJ45 UTP CAT6 včetně rámečku</t>
  </si>
  <si>
    <t>-763974484</t>
  </si>
  <si>
    <t>220990002</t>
  </si>
  <si>
    <t>19" datový rozvaděč FD2</t>
  </si>
  <si>
    <t>220990003</t>
  </si>
  <si>
    <t>Rozvaděč nástěnný 18U/600 x 500, šedý, dveře sklo,</t>
  </si>
  <si>
    <t>220990004</t>
  </si>
  <si>
    <t>Rozvodný panel 6poz 220V, včetně vany šnůra 3m</t>
  </si>
  <si>
    <t>220990005</t>
  </si>
  <si>
    <t>Patch panel černý UTP osazený 24 pozic 1U, CAT6</t>
  </si>
  <si>
    <t>220990006</t>
  </si>
  <si>
    <t>Vyvazovací panel 1U plastová oka BK černý</t>
  </si>
  <si>
    <t>220990007</t>
  </si>
  <si>
    <t>Vyvazovací panel 2U plastová lišta černá</t>
  </si>
  <si>
    <t>374588975</t>
  </si>
  <si>
    <t>1307051665</t>
  </si>
  <si>
    <t>-1018862339</t>
  </si>
  <si>
    <t>-302930790</t>
  </si>
  <si>
    <t>-386362019</t>
  </si>
  <si>
    <t>220990008</t>
  </si>
  <si>
    <t>Patch kabel UTP  3m, CAT6, 2xRJ45</t>
  </si>
  <si>
    <t>268096975</t>
  </si>
  <si>
    <t>220990009</t>
  </si>
  <si>
    <t>Aktivní prvky do FD2</t>
  </si>
  <si>
    <t>220990010</t>
  </si>
  <si>
    <t>Switch 16 portů 100/1000 + 4x SFP 1000 Mbps</t>
  </si>
  <si>
    <t>73893023</t>
  </si>
  <si>
    <t>220990011</t>
  </si>
  <si>
    <t>Zdroj UPS do FD2</t>
  </si>
  <si>
    <t>220990012</t>
  </si>
  <si>
    <t>Záložní zdroj UPS, 1500VA rack mont. 2U, LCD 230V</t>
  </si>
  <si>
    <t>1451339069</t>
  </si>
  <si>
    <t>220990013</t>
  </si>
  <si>
    <t>Access Point</t>
  </si>
  <si>
    <t>220990014</t>
  </si>
  <si>
    <t>WiFi Access Point 802.11a/b/g/n/ac až 867Mbps, Dualband, PoE, GLAN, WPS, RADIUS server, Roaming, centrální správa, Podpora až 100 uživatelů současně a rychlý roaming mezi přístupovými body (nástěnný)</t>
  </si>
  <si>
    <t>-541483910</t>
  </si>
  <si>
    <t>220990015</t>
  </si>
  <si>
    <t>Elektroinstalační materiál a kabely</t>
  </si>
  <si>
    <t>220990016</t>
  </si>
  <si>
    <t>kabel U/UTP drát CAT6, PVC, cívka 500m, šedý</t>
  </si>
  <si>
    <t>220990017</t>
  </si>
  <si>
    <t>trubka PVC LPFLEX 2316</t>
  </si>
  <si>
    <t>220990018</t>
  </si>
  <si>
    <t>trubka PVC LPFLEX 2323</t>
  </si>
  <si>
    <t>220990019</t>
  </si>
  <si>
    <t>krabice přístrojová KP68/2</t>
  </si>
  <si>
    <t>220990020</t>
  </si>
  <si>
    <t>krabice KU68-1901 vč.víčka pod omítku</t>
  </si>
  <si>
    <t>220990021</t>
  </si>
  <si>
    <t>prostup stavební konstrukcí do 300mm</t>
  </si>
  <si>
    <t>220990022</t>
  </si>
  <si>
    <t>drážka pro tr.16, cihla</t>
  </si>
  <si>
    <t>220990023</t>
  </si>
  <si>
    <t>drážka pro tr.23, cihla</t>
  </si>
  <si>
    <t>220990024</t>
  </si>
  <si>
    <t>zednické výpomoci (vysekání niky pro konzoly, podpěry, závěsy, zajištění manipulační plošiny, zazdění nebo zabetonování rýh nebo kapes ve zdech nebo stropech, nastřelování upevňovacích prvků, upevňování pomocí hmoždinek apod)</t>
  </si>
  <si>
    <t>220990025</t>
  </si>
  <si>
    <t>lišta hranatá 40x40 HA (3m)  včetně spoj.materiálu</t>
  </si>
  <si>
    <t>220990026</t>
  </si>
  <si>
    <t>drobný elektroinstalační materiál (5kg)</t>
  </si>
  <si>
    <t>-721494493</t>
  </si>
  <si>
    <t>-857957804</t>
  </si>
  <si>
    <t>1321975536</t>
  </si>
  <si>
    <t>1009491952</t>
  </si>
  <si>
    <t>-607046605</t>
  </si>
  <si>
    <t>-934934935</t>
  </si>
  <si>
    <t>904196910</t>
  </si>
  <si>
    <t>4 -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</si>
  <si>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</si>
  <si>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</si>
  <si>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</si>
  <si>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</si>
  <si>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</si>
  <si>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</si>
  <si>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</si>
  <si>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</si>
  <si>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</si>
  <si>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</si>
  <si>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</si>
  <si>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</si>
  <si>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</si>
  <si>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</si>
  <si>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</si>
  <si>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</si>
  <si>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</si>
  <si>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-1260950668</t>
  </si>
  <si>
    <t>VRN2</t>
  </si>
  <si>
    <t>Příprava staveniště</t>
  </si>
  <si>
    <t>020001000</t>
  </si>
  <si>
    <t>-1856401634</t>
  </si>
  <si>
    <t>VRN3</t>
  </si>
  <si>
    <t>Zařízení staveniště</t>
  </si>
  <si>
    <t>030001000</t>
  </si>
  <si>
    <t>934430348</t>
  </si>
  <si>
    <t>VRN4</t>
  </si>
  <si>
    <t>Inženýrská činnost</t>
  </si>
  <si>
    <t>040001000</t>
  </si>
  <si>
    <t>-36987170</t>
  </si>
  <si>
    <t>VRN5</t>
  </si>
  <si>
    <t>Finanční náklady</t>
  </si>
  <si>
    <t>050001000</t>
  </si>
  <si>
    <t>-1713411764</t>
  </si>
  <si>
    <t>VRN6</t>
  </si>
  <si>
    <t>Územní vlivy</t>
  </si>
  <si>
    <t>060001000</t>
  </si>
  <si>
    <t>121255760</t>
  </si>
  <si>
    <t>VRN7</t>
  </si>
  <si>
    <t>Provozní vlivy</t>
  </si>
  <si>
    <t>070001000</t>
  </si>
  <si>
    <t>-1335282539</t>
  </si>
  <si>
    <t>VRN8</t>
  </si>
  <si>
    <t>Přesun stavebních kapacit</t>
  </si>
  <si>
    <t>080001000</t>
  </si>
  <si>
    <t>Další náklady na pracovníky</t>
  </si>
  <si>
    <t>-1126971574</t>
  </si>
  <si>
    <t>VRN9</t>
  </si>
  <si>
    <t>Ostatní náklady</t>
  </si>
  <si>
    <t>090001000</t>
  </si>
  <si>
    <t>2001893345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</si>
  <si>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</si>
  <si>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</si>
  <si>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</si>
  <si>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</si>
  <si>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</si>
  <si>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</si>
  <si>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</si>
  <si>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</si>
  <si>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</si>
  <si>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</si>
  <si>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</si>
  <si>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</si>
  <si>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</si>
  <si>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</si>
  <si>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</si>
  <si>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</si>
  <si>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</si>
  <si>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</si>
  <si>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</si>
  <si>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</si>
  <si>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</si>
  <si>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</si>
  <si>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</si>
  <si>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</si>
  <si>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</si>
  <si>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</si>
  <si>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</si>
  <si>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</si>
  <si>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</si>
  <si>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</si>
  <si>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</si>
  <si>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</si>
  <si>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</si>
  <si>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</si>
  <si>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</si>
  <si>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</si>
  <si>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</si>
  <si>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</si>
  <si>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</si>
  <si>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</si>
  <si>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</si>
  <si>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</si>
  <si>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</si>
  <si>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</si>
  <si>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</si>
  <si>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</si>
  <si>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</si>
  <si>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</si>
  <si>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</si>
  <si>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</si>
  <si>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</si>
  <si>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</si>
  <si>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</si>
  <si>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</si>
  <si>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</si>
  <si>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</si>
  <si>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</si>
  <si>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</si>
  <si>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</si>
  <si>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</si>
  <si>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</si>
  <si>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</si>
  <si>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</si>
  <si>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</si>
  <si>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</si>
  <si>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</si>
  <si>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</si>
  <si>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</si>
  <si>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</si>
  <si>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</si>
  <si>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</si>
  <si>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</si>
  <si>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</si>
  <si>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</si>
  <si>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</si>
  <si>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</si>
  <si>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</si>
  <si>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</si>
  <si>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</si>
  <si>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</si>
  <si>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</si>
  <si>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</si>
  <si>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</si>
  <si>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</si>
  <si>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</si>
  <si>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</si>
  <si>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</si>
  <si>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</si>
  <si>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</si>
  <si>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</si>
  <si>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</si>
  <si>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</si>
  <si>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</si>
  <si>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</si>
  <si>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</si>
  <si>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</si>
  <si>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</si>
  <si>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</si>
  <si>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</si>
  <si>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</si>
  <si>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</si>
  <si>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</si>
  <si>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</si>
  <si>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</si>
  <si>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</si>
  <si>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</si>
  <si>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</si>
  <si>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</si>
  <si>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</si>
  <si>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</si>
  <si>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</si>
  <si>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</si>
  <si>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</si>
  <si>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</si>
  <si>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</si>
  <si>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</si>
  <si>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</si>
  <si>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</si>
  <si>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</si>
  <si>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</si>
  <si>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</si>
  <si>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</si>
  <si>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</si>
  <si>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</si>
  <si>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</si>
  <si>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</si>
  <si>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</si>
  <si>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</si>
  <si>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</si>
  <si>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</si>
  <si>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</si>
  <si>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</si>
  <si>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</si>
  <si>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</si>
  <si>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</si>
  <si>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</si>
  <si>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</si>
  <si>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</si>
  <si>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</si>
  <si>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</si>
  <si>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</si>
  <si>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</si>
  <si>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</si>
  <si>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</si>
  <si>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</si>
  <si>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</si>
  <si>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</si>
  <si>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</si>
  <si>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</si>
  <si>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</si>
  <si>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</si>
  <si>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</si>
  <si>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</si>
  <si>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</si>
  <si>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</si>
  <si>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</si>
  <si>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</si>
  <si>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</si>
  <si>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</si>
  <si>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</si>
  <si>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</si>
  <si>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</si>
  <si>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</si>
  <si>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</si>
  <si>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</si>
  <si>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</si>
  <si>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</si>
  <si>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</si>
  <si>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</si>
  <si>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</si>
  <si>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</si>
  <si>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</si>
  <si>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</si>
  <si>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</si>
  <si>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</si>
  <si>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</si>
  <si>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</si>
  <si>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</si>
  <si>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</si>
  <si>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</si>
  <si>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</si>
  <si>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Stavební interiér - kryt radiátoru; Dílny, POHLED D</t>
  </si>
  <si>
    <t>Stavební interiér - vertikální žaluzie; Dílny, POHLED D</t>
  </si>
  <si>
    <t>MATEX HK s.r.o.</t>
  </si>
  <si>
    <t>25968807</t>
  </si>
  <si>
    <t>CZ25968807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</si>
</sst>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5" fillId="0" borderId="0" applyNumberFormat="0" applyFill="0" applyBorder="0" applyAlignment="0" applyProtection="0"/>
    <xf numFmtId="0" fontId="48" fillId="0" borderId="1"/>
    <xf numFmtId="0" fontId="48" fillId="0" borderId="1"/>
    <xf numFmtId="0" fontId="48" fillId="0" borderId="1"/>
    <xf numFmtId="0" fontId="48" fillId="0" borderId="1"/>
    <xf numFmtId="0" fontId="48" fillId="0" borderId="1"/>
    <xf numFmtId="0" fontId="48" fillId="0" borderId="1"/>
    <xf numFmtId="0" fontId="48" fillId="0" borderId="1"/>
    <xf numFmtId="0" fontId="48" fillId="0" borderId="1"/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1" fillId="0" borderId="5" xfId="0" applyFont="1" applyBorder="1" applyAlignment="1"/>
    <xf numFmtId="0" fontId="11" fillId="0" borderId="0" xfId="0" applyFont="1" applyAlignment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/>
    <xf numFmtId="0" fontId="11" fillId="0" borderId="18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9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47" fillId="0" borderId="28" xfId="0" applyFont="1" applyBorder="1" applyAlignment="1" applyProtection="1">
      <alignment horizontal="left" vertical="center" wrapText="1"/>
      <protection locked="0"/>
    </xf>
    <xf numFmtId="14" fontId="2" fillId="4" borderId="1" xfId="3" applyNumberFormat="1" applyFont="1" applyFill="1" applyBorder="1" applyAlignment="1" applyProtection="1">
      <alignment horizontal="left" vertical="center"/>
      <protection locked="0"/>
    </xf>
    <xf numFmtId="49" fontId="2" fillId="4" borderId="1" xfId="4" applyNumberFormat="1" applyFont="1" applyFill="1" applyBorder="1" applyAlignment="1" applyProtection="1">
      <alignment horizontal="left" vertical="center"/>
      <protection locked="0"/>
    </xf>
    <xf numFmtId="49" fontId="2" fillId="4" borderId="1" xfId="5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1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10">
    <cellStyle name="Hypertextový odkaz" xfId="1" builtinId="8"/>
    <cellStyle name="normální" xfId="0" builtinId="0" customBuiltin="1"/>
    <cellStyle name="normální 2" xfId="2"/>
    <cellStyle name="normální 2 2" xfId="3"/>
    <cellStyle name="normální 2 3" xfId="7"/>
    <cellStyle name="normální 2 4" xfId="9"/>
    <cellStyle name="normální 3" xfId="4"/>
    <cellStyle name="normální 4" xfId="5"/>
    <cellStyle name="normální 5" xfId="6"/>
    <cellStyle name="normální 6" xf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pane ySplit="1" topLeftCell="A37" activePane="bottomLeft" state="frozen"/>
      <selection pane="bottomLeft" activeCell="L42" sqref="L42:AO4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28" t="s">
        <v>8</v>
      </c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11</v>
      </c>
      <c r="BT3" s="24" t="s">
        <v>12</v>
      </c>
    </row>
    <row r="4" spans="1:74" ht="36.950000000000003" customHeight="1">
      <c r="B4" s="28"/>
      <c r="C4" s="29"/>
      <c r="D4" s="30" t="s">
        <v>13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14</v>
      </c>
      <c r="BE4" s="33" t="s">
        <v>15</v>
      </c>
      <c r="BS4" s="24" t="s">
        <v>16</v>
      </c>
    </row>
    <row r="5" spans="1:74" ht="14.45" customHeight="1">
      <c r="B5" s="28"/>
      <c r="C5" s="29"/>
      <c r="D5" s="34" t="s">
        <v>17</v>
      </c>
      <c r="E5" s="29"/>
      <c r="F5" s="29"/>
      <c r="G5" s="29"/>
      <c r="H5" s="29"/>
      <c r="I5" s="29"/>
      <c r="J5" s="29"/>
      <c r="K5" s="330" t="s">
        <v>18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9"/>
      <c r="AQ5" s="31"/>
      <c r="BE5" s="320" t="s">
        <v>19</v>
      </c>
      <c r="BS5" s="24" t="s">
        <v>9</v>
      </c>
    </row>
    <row r="6" spans="1:74" ht="36.950000000000003" customHeight="1">
      <c r="B6" s="28"/>
      <c r="C6" s="29"/>
      <c r="D6" s="36" t="s">
        <v>20</v>
      </c>
      <c r="E6" s="29"/>
      <c r="F6" s="29"/>
      <c r="G6" s="29"/>
      <c r="H6" s="29"/>
      <c r="I6" s="29"/>
      <c r="J6" s="29"/>
      <c r="K6" s="350" t="s">
        <v>21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9"/>
      <c r="AQ6" s="31"/>
      <c r="BE6" s="321"/>
      <c r="BS6" s="24" t="s">
        <v>9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5</v>
      </c>
      <c r="AO7" s="29"/>
      <c r="AP7" s="29"/>
      <c r="AQ7" s="31"/>
      <c r="BE7" s="321"/>
      <c r="BS7" s="24" t="s">
        <v>11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15">
        <v>43544</v>
      </c>
      <c r="AO8" s="29"/>
      <c r="AP8" s="29"/>
      <c r="AQ8" s="31"/>
      <c r="BE8" s="321"/>
      <c r="BS8" s="24" t="s">
        <v>27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21"/>
      <c r="BS9" s="24" t="s">
        <v>28</v>
      </c>
    </row>
    <row r="10" spans="1:74" ht="14.45" customHeight="1">
      <c r="B10" s="28"/>
      <c r="C10" s="29"/>
      <c r="D10" s="37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30</v>
      </c>
      <c r="AL10" s="29"/>
      <c r="AM10" s="29"/>
      <c r="AN10" s="35" t="s">
        <v>5</v>
      </c>
      <c r="AO10" s="29"/>
      <c r="AP10" s="29"/>
      <c r="AQ10" s="31"/>
      <c r="BE10" s="321"/>
      <c r="BS10" s="24" t="s">
        <v>9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5</v>
      </c>
      <c r="AO11" s="29"/>
      <c r="AP11" s="29"/>
      <c r="AQ11" s="31"/>
      <c r="BE11" s="321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21"/>
      <c r="BS12" s="24" t="s">
        <v>11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30</v>
      </c>
      <c r="AL13" s="29"/>
      <c r="AM13" s="29"/>
      <c r="AN13" s="316" t="s">
        <v>1142</v>
      </c>
      <c r="AO13" s="29"/>
      <c r="AP13" s="29"/>
      <c r="AQ13" s="31"/>
      <c r="BE13" s="321"/>
      <c r="BS13" s="24" t="s">
        <v>11</v>
      </c>
    </row>
    <row r="14" spans="1:74" ht="15">
      <c r="B14" s="28"/>
      <c r="C14" s="29"/>
      <c r="D14" s="29"/>
      <c r="E14" s="333" t="s">
        <v>1141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7" t="s">
        <v>32</v>
      </c>
      <c r="AL14" s="29"/>
      <c r="AM14" s="29"/>
      <c r="AN14" s="317" t="s">
        <v>1143</v>
      </c>
      <c r="AO14" s="29"/>
      <c r="AP14" s="29"/>
      <c r="AQ14" s="31"/>
      <c r="BE14" s="321"/>
      <c r="BS14" s="24" t="s">
        <v>11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21"/>
      <c r="BS15" s="24" t="s">
        <v>6</v>
      </c>
    </row>
    <row r="16" spans="1:74" ht="14.45" customHeight="1">
      <c r="B16" s="28"/>
      <c r="C16" s="29"/>
      <c r="D16" s="37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30</v>
      </c>
      <c r="AL16" s="29"/>
      <c r="AM16" s="29"/>
      <c r="AN16" s="35" t="s">
        <v>5</v>
      </c>
      <c r="AO16" s="29"/>
      <c r="AP16" s="29"/>
      <c r="AQ16" s="31"/>
      <c r="BE16" s="321"/>
      <c r="BS16" s="24" t="s">
        <v>6</v>
      </c>
    </row>
    <row r="17" spans="2:71" ht="18.399999999999999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5</v>
      </c>
      <c r="AO17" s="29"/>
      <c r="AP17" s="29"/>
      <c r="AQ17" s="31"/>
      <c r="BE17" s="321"/>
      <c r="BS17" s="24" t="s">
        <v>36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21"/>
      <c r="BS18" s="24" t="s">
        <v>11</v>
      </c>
    </row>
    <row r="19" spans="2:71" ht="14.45" customHeight="1">
      <c r="B19" s="28"/>
      <c r="C19" s="29"/>
      <c r="D19" s="37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21"/>
      <c r="BS19" s="24" t="s">
        <v>11</v>
      </c>
    </row>
    <row r="20" spans="2:71" ht="16.5" customHeight="1">
      <c r="B20" s="28"/>
      <c r="C20" s="29"/>
      <c r="D20" s="29"/>
      <c r="E20" s="335" t="s">
        <v>5</v>
      </c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  <c r="AA20" s="335"/>
      <c r="AB20" s="335"/>
      <c r="AC20" s="335"/>
      <c r="AD20" s="335"/>
      <c r="AE20" s="335"/>
      <c r="AF20" s="335"/>
      <c r="AG20" s="335"/>
      <c r="AH20" s="335"/>
      <c r="AI20" s="335"/>
      <c r="AJ20" s="335"/>
      <c r="AK20" s="335"/>
      <c r="AL20" s="335"/>
      <c r="AM20" s="335"/>
      <c r="AN20" s="335"/>
      <c r="AO20" s="29"/>
      <c r="AP20" s="29"/>
      <c r="AQ20" s="31"/>
      <c r="BE20" s="321"/>
      <c r="BS20" s="24" t="s">
        <v>36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21"/>
    </row>
    <row r="22" spans="2:71" ht="6.95" customHeight="1">
      <c r="B22" s="28"/>
      <c r="C22" s="29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9"/>
      <c r="AQ22" s="31"/>
      <c r="BE22" s="321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6">
        <f>ROUND(AG51,0)</f>
        <v>947141</v>
      </c>
      <c r="AL23" s="337"/>
      <c r="AM23" s="337"/>
      <c r="AN23" s="337"/>
      <c r="AO23" s="337"/>
      <c r="AP23" s="40"/>
      <c r="AQ23" s="43"/>
      <c r="BE23" s="32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1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8" t="s">
        <v>39</v>
      </c>
      <c r="M25" s="338"/>
      <c r="N25" s="338"/>
      <c r="O25" s="338"/>
      <c r="P25" s="40"/>
      <c r="Q25" s="40"/>
      <c r="R25" s="40"/>
      <c r="S25" s="40"/>
      <c r="T25" s="40"/>
      <c r="U25" s="40"/>
      <c r="V25" s="40"/>
      <c r="W25" s="338" t="s">
        <v>40</v>
      </c>
      <c r="X25" s="338"/>
      <c r="Y25" s="338"/>
      <c r="Z25" s="338"/>
      <c r="AA25" s="338"/>
      <c r="AB25" s="338"/>
      <c r="AC25" s="338"/>
      <c r="AD25" s="338"/>
      <c r="AE25" s="338"/>
      <c r="AF25" s="40"/>
      <c r="AG25" s="40"/>
      <c r="AH25" s="40"/>
      <c r="AI25" s="40"/>
      <c r="AJ25" s="40"/>
      <c r="AK25" s="338" t="s">
        <v>41</v>
      </c>
      <c r="AL25" s="338"/>
      <c r="AM25" s="338"/>
      <c r="AN25" s="338"/>
      <c r="AO25" s="338"/>
      <c r="AP25" s="40"/>
      <c r="AQ25" s="43"/>
      <c r="BE25" s="321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2">
        <v>0.21</v>
      </c>
      <c r="M26" s="323"/>
      <c r="N26" s="323"/>
      <c r="O26" s="323"/>
      <c r="P26" s="46"/>
      <c r="Q26" s="46"/>
      <c r="R26" s="46"/>
      <c r="S26" s="46"/>
      <c r="T26" s="46"/>
      <c r="U26" s="46"/>
      <c r="V26" s="46"/>
      <c r="W26" s="322">
        <f>ROUND(AZ51,0)</f>
        <v>947141</v>
      </c>
      <c r="X26" s="323"/>
      <c r="Y26" s="323"/>
      <c r="Z26" s="323"/>
      <c r="AA26" s="323"/>
      <c r="AB26" s="323"/>
      <c r="AC26" s="323"/>
      <c r="AD26" s="323"/>
      <c r="AE26" s="323"/>
      <c r="AF26" s="46"/>
      <c r="AG26" s="46"/>
      <c r="AH26" s="46"/>
      <c r="AI26" s="46"/>
      <c r="AJ26" s="46"/>
      <c r="AK26" s="322">
        <f>ROUND(AV51,0)</f>
        <v>198900</v>
      </c>
      <c r="AL26" s="323"/>
      <c r="AM26" s="323"/>
      <c r="AN26" s="323"/>
      <c r="AO26" s="323"/>
      <c r="AP26" s="46"/>
      <c r="AQ26" s="48"/>
      <c r="BE26" s="321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2">
        <v>0.15</v>
      </c>
      <c r="M27" s="323"/>
      <c r="N27" s="323"/>
      <c r="O27" s="323"/>
      <c r="P27" s="46"/>
      <c r="Q27" s="46"/>
      <c r="R27" s="46"/>
      <c r="S27" s="46"/>
      <c r="T27" s="46"/>
      <c r="U27" s="46"/>
      <c r="V27" s="46"/>
      <c r="W27" s="322">
        <f>ROUND(BA51,0)</f>
        <v>0</v>
      </c>
      <c r="X27" s="323"/>
      <c r="Y27" s="323"/>
      <c r="Z27" s="323"/>
      <c r="AA27" s="323"/>
      <c r="AB27" s="323"/>
      <c r="AC27" s="323"/>
      <c r="AD27" s="323"/>
      <c r="AE27" s="323"/>
      <c r="AF27" s="46"/>
      <c r="AG27" s="46"/>
      <c r="AH27" s="46"/>
      <c r="AI27" s="46"/>
      <c r="AJ27" s="46"/>
      <c r="AK27" s="322">
        <f>ROUND(AW51,0)</f>
        <v>0</v>
      </c>
      <c r="AL27" s="323"/>
      <c r="AM27" s="323"/>
      <c r="AN27" s="323"/>
      <c r="AO27" s="323"/>
      <c r="AP27" s="46"/>
      <c r="AQ27" s="48"/>
      <c r="BE27" s="321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2">
        <v>0.21</v>
      </c>
      <c r="M28" s="323"/>
      <c r="N28" s="323"/>
      <c r="O28" s="323"/>
      <c r="P28" s="46"/>
      <c r="Q28" s="46"/>
      <c r="R28" s="46"/>
      <c r="S28" s="46"/>
      <c r="T28" s="46"/>
      <c r="U28" s="46"/>
      <c r="V28" s="46"/>
      <c r="W28" s="322">
        <f>ROUND(BB51,0)</f>
        <v>0</v>
      </c>
      <c r="X28" s="323"/>
      <c r="Y28" s="323"/>
      <c r="Z28" s="323"/>
      <c r="AA28" s="323"/>
      <c r="AB28" s="323"/>
      <c r="AC28" s="323"/>
      <c r="AD28" s="323"/>
      <c r="AE28" s="323"/>
      <c r="AF28" s="46"/>
      <c r="AG28" s="46"/>
      <c r="AH28" s="46"/>
      <c r="AI28" s="46"/>
      <c r="AJ28" s="46"/>
      <c r="AK28" s="322">
        <v>0</v>
      </c>
      <c r="AL28" s="323"/>
      <c r="AM28" s="323"/>
      <c r="AN28" s="323"/>
      <c r="AO28" s="323"/>
      <c r="AP28" s="46"/>
      <c r="AQ28" s="48"/>
      <c r="BE28" s="321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2">
        <v>0.15</v>
      </c>
      <c r="M29" s="323"/>
      <c r="N29" s="323"/>
      <c r="O29" s="323"/>
      <c r="P29" s="46"/>
      <c r="Q29" s="46"/>
      <c r="R29" s="46"/>
      <c r="S29" s="46"/>
      <c r="T29" s="46"/>
      <c r="U29" s="46"/>
      <c r="V29" s="46"/>
      <c r="W29" s="322">
        <f>ROUND(BC51,0)</f>
        <v>0</v>
      </c>
      <c r="X29" s="323"/>
      <c r="Y29" s="323"/>
      <c r="Z29" s="323"/>
      <c r="AA29" s="323"/>
      <c r="AB29" s="323"/>
      <c r="AC29" s="323"/>
      <c r="AD29" s="323"/>
      <c r="AE29" s="323"/>
      <c r="AF29" s="46"/>
      <c r="AG29" s="46"/>
      <c r="AH29" s="46"/>
      <c r="AI29" s="46"/>
      <c r="AJ29" s="46"/>
      <c r="AK29" s="322">
        <v>0</v>
      </c>
      <c r="AL29" s="323"/>
      <c r="AM29" s="323"/>
      <c r="AN29" s="323"/>
      <c r="AO29" s="323"/>
      <c r="AP29" s="46"/>
      <c r="AQ29" s="48"/>
      <c r="BE29" s="321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2">
        <v>0</v>
      </c>
      <c r="M30" s="323"/>
      <c r="N30" s="323"/>
      <c r="O30" s="323"/>
      <c r="P30" s="46"/>
      <c r="Q30" s="46"/>
      <c r="R30" s="46"/>
      <c r="S30" s="46"/>
      <c r="T30" s="46"/>
      <c r="U30" s="46"/>
      <c r="V30" s="46"/>
      <c r="W30" s="322">
        <f>ROUND(BD51,0)</f>
        <v>0</v>
      </c>
      <c r="X30" s="323"/>
      <c r="Y30" s="323"/>
      <c r="Z30" s="323"/>
      <c r="AA30" s="323"/>
      <c r="AB30" s="323"/>
      <c r="AC30" s="323"/>
      <c r="AD30" s="323"/>
      <c r="AE30" s="323"/>
      <c r="AF30" s="46"/>
      <c r="AG30" s="46"/>
      <c r="AH30" s="46"/>
      <c r="AI30" s="46"/>
      <c r="AJ30" s="46"/>
      <c r="AK30" s="322">
        <v>0</v>
      </c>
      <c r="AL30" s="323"/>
      <c r="AM30" s="323"/>
      <c r="AN30" s="323"/>
      <c r="AO30" s="323"/>
      <c r="AP30" s="46"/>
      <c r="AQ30" s="48"/>
      <c r="BE30" s="32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1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24" t="s">
        <v>50</v>
      </c>
      <c r="Y32" s="325"/>
      <c r="Z32" s="325"/>
      <c r="AA32" s="325"/>
      <c r="AB32" s="325"/>
      <c r="AC32" s="51"/>
      <c r="AD32" s="51"/>
      <c r="AE32" s="51"/>
      <c r="AF32" s="51"/>
      <c r="AG32" s="51"/>
      <c r="AH32" s="51"/>
      <c r="AI32" s="51"/>
      <c r="AJ32" s="51"/>
      <c r="AK32" s="326">
        <f>SUM(AK23:AK30)</f>
        <v>1146041</v>
      </c>
      <c r="AL32" s="325"/>
      <c r="AM32" s="325"/>
      <c r="AN32" s="325"/>
      <c r="AO32" s="327"/>
      <c r="AP32" s="49"/>
      <c r="AQ32" s="53"/>
      <c r="BE32" s="32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51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17</v>
      </c>
      <c r="L41" s="3" t="str">
        <f>K5</f>
        <v>ADIP100</v>
      </c>
      <c r="AR41" s="60"/>
    </row>
    <row r="42" spans="2:56" s="4" customFormat="1" ht="36.950000000000003" customHeight="1">
      <c r="B42" s="62"/>
      <c r="C42" s="63" t="s">
        <v>20</v>
      </c>
      <c r="L42" s="353" t="str">
        <f>K6</f>
        <v>Stavební úpravy 2.ZŠ Husitská - dílny</v>
      </c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4"/>
      <c r="Y42" s="354"/>
      <c r="Z42" s="354"/>
      <c r="AA42" s="354"/>
      <c r="AB42" s="354"/>
      <c r="AC42" s="354"/>
      <c r="AD42" s="354"/>
      <c r="AE42" s="354"/>
      <c r="AF42" s="354"/>
      <c r="AG42" s="354"/>
      <c r="AH42" s="354"/>
      <c r="AI42" s="354"/>
      <c r="AJ42" s="354"/>
      <c r="AK42" s="354"/>
      <c r="AL42" s="354"/>
      <c r="AM42" s="354"/>
      <c r="AN42" s="354"/>
      <c r="AO42" s="354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24</v>
      </c>
      <c r="L44" s="64" t="str">
        <f>IF(K8="","",K8)</f>
        <v>Nová Paka</v>
      </c>
      <c r="AI44" s="61" t="s">
        <v>26</v>
      </c>
      <c r="AM44" s="355">
        <f>IF(AN8= "","",AN8)</f>
        <v>43544</v>
      </c>
      <c r="AN44" s="355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29</v>
      </c>
      <c r="L46" s="3" t="str">
        <f>IF(E11= "","",E11)</f>
        <v>ZŠ Nová Paka, Husitská 1695</v>
      </c>
      <c r="AI46" s="61" t="s">
        <v>34</v>
      </c>
      <c r="AM46" s="345" t="str">
        <f>IF(E17="","",E17)</f>
        <v>Ateliér ADIP, Střelecká 437, Hradec Králové</v>
      </c>
      <c r="AN46" s="345"/>
      <c r="AO46" s="345"/>
      <c r="AP46" s="345"/>
      <c r="AR46" s="39"/>
      <c r="AS46" s="339" t="s">
        <v>52</v>
      </c>
      <c r="AT46" s="340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33</v>
      </c>
      <c r="L47" s="3" t="str">
        <f>IF(E14= "Vyplň údaj","",E14)</f>
        <v>MATEX HK s.r.o.</v>
      </c>
      <c r="AR47" s="39"/>
      <c r="AS47" s="341"/>
      <c r="AT47" s="342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41"/>
      <c r="AT48" s="342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52" t="s">
        <v>53</v>
      </c>
      <c r="D49" s="347"/>
      <c r="E49" s="347"/>
      <c r="F49" s="347"/>
      <c r="G49" s="347"/>
      <c r="H49" s="69"/>
      <c r="I49" s="346" t="s">
        <v>54</v>
      </c>
      <c r="J49" s="347"/>
      <c r="K49" s="347"/>
      <c r="L49" s="347"/>
      <c r="M49" s="347"/>
      <c r="N49" s="347"/>
      <c r="O49" s="347"/>
      <c r="P49" s="347"/>
      <c r="Q49" s="347"/>
      <c r="R49" s="347"/>
      <c r="S49" s="347"/>
      <c r="T49" s="347"/>
      <c r="U49" s="347"/>
      <c r="V49" s="347"/>
      <c r="W49" s="347"/>
      <c r="X49" s="347"/>
      <c r="Y49" s="347"/>
      <c r="Z49" s="347"/>
      <c r="AA49" s="347"/>
      <c r="AB49" s="347"/>
      <c r="AC49" s="347"/>
      <c r="AD49" s="347"/>
      <c r="AE49" s="347"/>
      <c r="AF49" s="347"/>
      <c r="AG49" s="356" t="s">
        <v>55</v>
      </c>
      <c r="AH49" s="347"/>
      <c r="AI49" s="347"/>
      <c r="AJ49" s="347"/>
      <c r="AK49" s="347"/>
      <c r="AL49" s="347"/>
      <c r="AM49" s="347"/>
      <c r="AN49" s="346" t="s">
        <v>56</v>
      </c>
      <c r="AO49" s="347"/>
      <c r="AP49" s="347"/>
      <c r="AQ49" s="70" t="s">
        <v>57</v>
      </c>
      <c r="AR49" s="39"/>
      <c r="AS49" s="71" t="s">
        <v>58</v>
      </c>
      <c r="AT49" s="72" t="s">
        <v>59</v>
      </c>
      <c r="AU49" s="72" t="s">
        <v>60</v>
      </c>
      <c r="AV49" s="72" t="s">
        <v>61</v>
      </c>
      <c r="AW49" s="72" t="s">
        <v>62</v>
      </c>
      <c r="AX49" s="72" t="s">
        <v>63</v>
      </c>
      <c r="AY49" s="72" t="s">
        <v>64</v>
      </c>
      <c r="AZ49" s="72" t="s">
        <v>65</v>
      </c>
      <c r="BA49" s="72" t="s">
        <v>66</v>
      </c>
      <c r="BB49" s="72" t="s">
        <v>67</v>
      </c>
      <c r="BC49" s="72" t="s">
        <v>68</v>
      </c>
      <c r="BD49" s="73" t="s">
        <v>69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70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48">
        <f>SUM(AG52:AM55)</f>
        <v>947141</v>
      </c>
      <c r="AH51" s="348"/>
      <c r="AI51" s="348"/>
      <c r="AJ51" s="348"/>
      <c r="AK51" s="348"/>
      <c r="AL51" s="348"/>
      <c r="AM51" s="348"/>
      <c r="AN51" s="349">
        <f>SUM(AG51,AT51)</f>
        <v>1146041</v>
      </c>
      <c r="AO51" s="349"/>
      <c r="AP51" s="349"/>
      <c r="AQ51" s="77" t="s">
        <v>5</v>
      </c>
      <c r="AR51" s="62"/>
      <c r="AS51" s="78">
        <f>ROUND(SUM(AS52:AS55),0)</f>
        <v>0</v>
      </c>
      <c r="AT51" s="79">
        <f>ROUND(SUM(AV51:AW51),0)</f>
        <v>198900</v>
      </c>
      <c r="AU51" s="80">
        <f>ROUND(SUM(AU52:AU55),5)</f>
        <v>0</v>
      </c>
      <c r="AV51" s="79">
        <f>ROUND(AZ51*L26,0)</f>
        <v>198900</v>
      </c>
      <c r="AW51" s="79">
        <f>ROUND(BA51*L27,0)</f>
        <v>0</v>
      </c>
      <c r="AX51" s="79">
        <f>ROUND(BB51*L26,0)</f>
        <v>0</v>
      </c>
      <c r="AY51" s="79">
        <f>ROUND(BC51*L27,0)</f>
        <v>0</v>
      </c>
      <c r="AZ51" s="79">
        <f>ROUND(SUM(AZ52:AZ55),0)</f>
        <v>947141</v>
      </c>
      <c r="BA51" s="79">
        <f>ROUND(SUM(BA52:BA55),0)</f>
        <v>0</v>
      </c>
      <c r="BB51" s="79">
        <f>ROUND(SUM(BB52:BB55),0)</f>
        <v>0</v>
      </c>
      <c r="BC51" s="79">
        <f>ROUND(SUM(BC52:BC55),0)</f>
        <v>0</v>
      </c>
      <c r="BD51" s="81">
        <f>ROUND(SUM(BD52:BD55),0)</f>
        <v>0</v>
      </c>
      <c r="BS51" s="63" t="s">
        <v>71</v>
      </c>
      <c r="BT51" s="63" t="s">
        <v>72</v>
      </c>
      <c r="BU51" s="82" t="s">
        <v>73</v>
      </c>
      <c r="BV51" s="63" t="s">
        <v>74</v>
      </c>
      <c r="BW51" s="63" t="s">
        <v>7</v>
      </c>
      <c r="BX51" s="63" t="s">
        <v>75</v>
      </c>
      <c r="CL51" s="63" t="s">
        <v>5</v>
      </c>
    </row>
    <row r="52" spans="1:91" s="5" customFormat="1" ht="16.5" customHeight="1">
      <c r="A52" s="83" t="s">
        <v>76</v>
      </c>
      <c r="B52" s="84"/>
      <c r="C52" s="85"/>
      <c r="D52" s="351" t="s">
        <v>11</v>
      </c>
      <c r="E52" s="351"/>
      <c r="F52" s="351"/>
      <c r="G52" s="351"/>
      <c r="H52" s="351"/>
      <c r="I52" s="86"/>
      <c r="J52" s="351" t="s">
        <v>77</v>
      </c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43">
        <f>'1 - AR a ST část'!J27</f>
        <v>536920</v>
      </c>
      <c r="AH52" s="344"/>
      <c r="AI52" s="344"/>
      <c r="AJ52" s="344"/>
      <c r="AK52" s="344"/>
      <c r="AL52" s="344"/>
      <c r="AM52" s="344"/>
      <c r="AN52" s="343">
        <f>SUM(AG52,AT52)</f>
        <v>649673</v>
      </c>
      <c r="AO52" s="344"/>
      <c r="AP52" s="344"/>
      <c r="AQ52" s="87" t="s">
        <v>78</v>
      </c>
      <c r="AR52" s="84"/>
      <c r="AS52" s="88">
        <v>0</v>
      </c>
      <c r="AT52" s="89">
        <f>ROUND(SUM(AV52:AW52),0)</f>
        <v>112753</v>
      </c>
      <c r="AU52" s="90">
        <f>'1 - AR a ST část'!P92</f>
        <v>0</v>
      </c>
      <c r="AV52" s="89">
        <f>'1 - AR a ST část'!J30</f>
        <v>112753</v>
      </c>
      <c r="AW52" s="89">
        <f>'1 - AR a ST část'!J31</f>
        <v>0</v>
      </c>
      <c r="AX52" s="89">
        <f>'1 - AR a ST část'!J32</f>
        <v>0</v>
      </c>
      <c r="AY52" s="89">
        <f>'1 - AR a ST část'!J33</f>
        <v>0</v>
      </c>
      <c r="AZ52" s="89">
        <f>'1 - AR a ST část'!F30</f>
        <v>536920</v>
      </c>
      <c r="BA52" s="89">
        <f>'1 - AR a ST část'!F31</f>
        <v>0</v>
      </c>
      <c r="BB52" s="89">
        <f>'1 - AR a ST část'!F32</f>
        <v>0</v>
      </c>
      <c r="BC52" s="89">
        <f>'1 - AR a ST část'!F33</f>
        <v>0</v>
      </c>
      <c r="BD52" s="91">
        <f>'1 - AR a ST část'!F34</f>
        <v>0</v>
      </c>
      <c r="BT52" s="92" t="s">
        <v>11</v>
      </c>
      <c r="BV52" s="92" t="s">
        <v>74</v>
      </c>
      <c r="BW52" s="92" t="s">
        <v>79</v>
      </c>
      <c r="BX52" s="92" t="s">
        <v>7</v>
      </c>
      <c r="CL52" s="92" t="s">
        <v>5</v>
      </c>
      <c r="CM52" s="92" t="s">
        <v>80</v>
      </c>
    </row>
    <row r="53" spans="1:91" s="5" customFormat="1" ht="16.5" customHeight="1">
      <c r="A53" s="83" t="s">
        <v>76</v>
      </c>
      <c r="B53" s="84"/>
      <c r="C53" s="85"/>
      <c r="D53" s="351" t="s">
        <v>80</v>
      </c>
      <c r="E53" s="351"/>
      <c r="F53" s="351"/>
      <c r="G53" s="351"/>
      <c r="H53" s="351"/>
      <c r="I53" s="86"/>
      <c r="J53" s="351" t="s">
        <v>81</v>
      </c>
      <c r="K53" s="351"/>
      <c r="L53" s="351"/>
      <c r="M53" s="351"/>
      <c r="N53" s="351"/>
      <c r="O53" s="351"/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51"/>
      <c r="AE53" s="351"/>
      <c r="AF53" s="351"/>
      <c r="AG53" s="343">
        <f>'2 - EL - silnoproud'!J27</f>
        <v>277891</v>
      </c>
      <c r="AH53" s="344"/>
      <c r="AI53" s="344"/>
      <c r="AJ53" s="344"/>
      <c r="AK53" s="344"/>
      <c r="AL53" s="344"/>
      <c r="AM53" s="344"/>
      <c r="AN53" s="343">
        <f>SUM(AG53,AT53)</f>
        <v>336248</v>
      </c>
      <c r="AO53" s="344"/>
      <c r="AP53" s="344"/>
      <c r="AQ53" s="87" t="s">
        <v>78</v>
      </c>
      <c r="AR53" s="84"/>
      <c r="AS53" s="88">
        <v>0</v>
      </c>
      <c r="AT53" s="89">
        <f>ROUND(SUM(AV53:AW53),0)</f>
        <v>58357</v>
      </c>
      <c r="AU53" s="90">
        <f>'2 - EL - silnoproud'!P83</f>
        <v>0</v>
      </c>
      <c r="AV53" s="89">
        <f>'2 - EL - silnoproud'!J30</f>
        <v>58357</v>
      </c>
      <c r="AW53" s="89">
        <f>'2 - EL - silnoproud'!J31</f>
        <v>0</v>
      </c>
      <c r="AX53" s="89">
        <f>'2 - EL - silnoproud'!J32</f>
        <v>0</v>
      </c>
      <c r="AY53" s="89">
        <f>'2 - EL - silnoproud'!J33</f>
        <v>0</v>
      </c>
      <c r="AZ53" s="89">
        <f>'2 - EL - silnoproud'!F30</f>
        <v>277891</v>
      </c>
      <c r="BA53" s="89">
        <f>'2 - EL - silnoproud'!F31</f>
        <v>0</v>
      </c>
      <c r="BB53" s="89">
        <f>'2 - EL - silnoproud'!F32</f>
        <v>0</v>
      </c>
      <c r="BC53" s="89">
        <f>'2 - EL - silnoproud'!F33</f>
        <v>0</v>
      </c>
      <c r="BD53" s="91">
        <f>'2 - EL - silnoproud'!F34</f>
        <v>0</v>
      </c>
      <c r="BT53" s="92" t="s">
        <v>11</v>
      </c>
      <c r="BV53" s="92" t="s">
        <v>74</v>
      </c>
      <c r="BW53" s="92" t="s">
        <v>82</v>
      </c>
      <c r="BX53" s="92" t="s">
        <v>7</v>
      </c>
      <c r="CL53" s="92" t="s">
        <v>5</v>
      </c>
      <c r="CM53" s="92" t="s">
        <v>80</v>
      </c>
    </row>
    <row r="54" spans="1:91" s="5" customFormat="1" ht="16.5" customHeight="1">
      <c r="A54" s="83" t="s">
        <v>76</v>
      </c>
      <c r="B54" s="84"/>
      <c r="C54" s="85"/>
      <c r="D54" s="351" t="s">
        <v>83</v>
      </c>
      <c r="E54" s="351"/>
      <c r="F54" s="351"/>
      <c r="G54" s="351"/>
      <c r="H54" s="351"/>
      <c r="I54" s="86"/>
      <c r="J54" s="351" t="s">
        <v>84</v>
      </c>
      <c r="K54" s="351"/>
      <c r="L54" s="351"/>
      <c r="M54" s="351"/>
      <c r="N54" s="351"/>
      <c r="O54" s="351"/>
      <c r="P54" s="351"/>
      <c r="Q54" s="351"/>
      <c r="R54" s="351"/>
      <c r="S54" s="351"/>
      <c r="T54" s="351"/>
      <c r="U54" s="351"/>
      <c r="V54" s="351"/>
      <c r="W54" s="351"/>
      <c r="X54" s="351"/>
      <c r="Y54" s="351"/>
      <c r="Z54" s="351"/>
      <c r="AA54" s="351"/>
      <c r="AB54" s="351"/>
      <c r="AC54" s="351"/>
      <c r="AD54" s="351"/>
      <c r="AE54" s="351"/>
      <c r="AF54" s="351"/>
      <c r="AG54" s="343">
        <f>'3 - EL - slaboproud'!J27</f>
        <v>113105</v>
      </c>
      <c r="AH54" s="344"/>
      <c r="AI54" s="344"/>
      <c r="AJ54" s="344"/>
      <c r="AK54" s="344"/>
      <c r="AL54" s="344"/>
      <c r="AM54" s="344"/>
      <c r="AN54" s="343">
        <f>SUM(AG54,AT54)</f>
        <v>136857</v>
      </c>
      <c r="AO54" s="344"/>
      <c r="AP54" s="344"/>
      <c r="AQ54" s="87" t="s">
        <v>78</v>
      </c>
      <c r="AR54" s="84"/>
      <c r="AS54" s="88">
        <v>0</v>
      </c>
      <c r="AT54" s="89">
        <f>ROUND(SUM(AV54:AW54),0)</f>
        <v>23752</v>
      </c>
      <c r="AU54" s="90">
        <f>'3 - EL - slaboproud'!P84</f>
        <v>0</v>
      </c>
      <c r="AV54" s="89">
        <f>'3 - EL - slaboproud'!J30</f>
        <v>23752</v>
      </c>
      <c r="AW54" s="89">
        <f>'3 - EL - slaboproud'!J31</f>
        <v>0</v>
      </c>
      <c r="AX54" s="89">
        <f>'3 - EL - slaboproud'!J32</f>
        <v>0</v>
      </c>
      <c r="AY54" s="89">
        <f>'3 - EL - slaboproud'!J33</f>
        <v>0</v>
      </c>
      <c r="AZ54" s="89">
        <f>'3 - EL - slaboproud'!F30</f>
        <v>113105</v>
      </c>
      <c r="BA54" s="89">
        <f>'3 - EL - slaboproud'!F31</f>
        <v>0</v>
      </c>
      <c r="BB54" s="89">
        <f>'3 - EL - slaboproud'!F32</f>
        <v>0</v>
      </c>
      <c r="BC54" s="89">
        <f>'3 - EL - slaboproud'!F33</f>
        <v>0</v>
      </c>
      <c r="BD54" s="91">
        <f>'3 - EL - slaboproud'!F34</f>
        <v>0</v>
      </c>
      <c r="BT54" s="92" t="s">
        <v>11</v>
      </c>
      <c r="BV54" s="92" t="s">
        <v>74</v>
      </c>
      <c r="BW54" s="92" t="s">
        <v>85</v>
      </c>
      <c r="BX54" s="92" t="s">
        <v>7</v>
      </c>
      <c r="CL54" s="92" t="s">
        <v>5</v>
      </c>
      <c r="CM54" s="92" t="s">
        <v>80</v>
      </c>
    </row>
    <row r="55" spans="1:91" s="5" customFormat="1" ht="16.5" customHeight="1">
      <c r="A55" s="83" t="s">
        <v>76</v>
      </c>
      <c r="B55" s="84"/>
      <c r="C55" s="85"/>
      <c r="D55" s="351" t="s">
        <v>86</v>
      </c>
      <c r="E55" s="351"/>
      <c r="F55" s="351"/>
      <c r="G55" s="351"/>
      <c r="H55" s="351"/>
      <c r="I55" s="86"/>
      <c r="J55" s="351" t="s">
        <v>87</v>
      </c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43">
        <f>'4 - Vedlejší náklady'!J27</f>
        <v>19225</v>
      </c>
      <c r="AH55" s="344"/>
      <c r="AI55" s="344"/>
      <c r="AJ55" s="344"/>
      <c r="AK55" s="344"/>
      <c r="AL55" s="344"/>
      <c r="AM55" s="344"/>
      <c r="AN55" s="343">
        <f>SUM(AG55,AT55)</f>
        <v>23262</v>
      </c>
      <c r="AO55" s="344"/>
      <c r="AP55" s="344"/>
      <c r="AQ55" s="87" t="s">
        <v>78</v>
      </c>
      <c r="AR55" s="84"/>
      <c r="AS55" s="93">
        <v>0</v>
      </c>
      <c r="AT55" s="94">
        <f>ROUND(SUM(AV55:AW55),0)</f>
        <v>4037</v>
      </c>
      <c r="AU55" s="95">
        <f>'4 - Vedlejší náklady'!P86</f>
        <v>0</v>
      </c>
      <c r="AV55" s="94">
        <f>'4 - Vedlejší náklady'!J30</f>
        <v>4037</v>
      </c>
      <c r="AW55" s="94">
        <f>'4 - Vedlejší náklady'!J31</f>
        <v>0</v>
      </c>
      <c r="AX55" s="94">
        <f>'4 - Vedlejší náklady'!J32</f>
        <v>0</v>
      </c>
      <c r="AY55" s="94">
        <f>'4 - Vedlejší náklady'!J33</f>
        <v>0</v>
      </c>
      <c r="AZ55" s="94">
        <f>'4 - Vedlejší náklady'!F30</f>
        <v>19225</v>
      </c>
      <c r="BA55" s="94">
        <f>'4 - Vedlejší náklady'!F31</f>
        <v>0</v>
      </c>
      <c r="BB55" s="94">
        <f>'4 - Vedlejší náklady'!F32</f>
        <v>0</v>
      </c>
      <c r="BC55" s="94">
        <f>'4 - Vedlejší náklady'!F33</f>
        <v>0</v>
      </c>
      <c r="BD55" s="96">
        <f>'4 - Vedlejší náklady'!F34</f>
        <v>0</v>
      </c>
      <c r="BT55" s="92" t="s">
        <v>11</v>
      </c>
      <c r="BV55" s="92" t="s">
        <v>74</v>
      </c>
      <c r="BW55" s="92" t="s">
        <v>88</v>
      </c>
      <c r="BX55" s="92" t="s">
        <v>7</v>
      </c>
      <c r="CL55" s="92" t="s">
        <v>5</v>
      </c>
      <c r="CM55" s="92" t="s">
        <v>80</v>
      </c>
    </row>
    <row r="56" spans="1:91" s="1" customFormat="1" ht="30" customHeight="1">
      <c r="B56" s="39"/>
      <c r="AR56" s="39"/>
    </row>
    <row r="57" spans="1:91" s="1" customFormat="1" ht="6.95" customHeight="1"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39"/>
    </row>
  </sheetData>
  <mergeCells count="53">
    <mergeCell ref="D55:H55"/>
    <mergeCell ref="J55:AF55"/>
    <mergeCell ref="D52:H52"/>
    <mergeCell ref="D53:H53"/>
    <mergeCell ref="J53:AF53"/>
    <mergeCell ref="D54:H54"/>
    <mergeCell ref="J54:AF54"/>
    <mergeCell ref="C49:G49"/>
    <mergeCell ref="L42:AO42"/>
    <mergeCell ref="AM44:AN44"/>
    <mergeCell ref="I49:AF49"/>
    <mergeCell ref="AG49:AM49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N54:AP54"/>
    <mergeCell ref="AG54:AM54"/>
    <mergeCell ref="AN55:AP55"/>
    <mergeCell ref="AG55:AM55"/>
    <mergeCell ref="AG51:AM51"/>
    <mergeCell ref="AN51:AP51"/>
    <mergeCell ref="AS46:AT48"/>
    <mergeCell ref="AN53:AP53"/>
    <mergeCell ref="AN52:AP52"/>
    <mergeCell ref="AM46:AP46"/>
    <mergeCell ref="AN49:AP49"/>
    <mergeCell ref="AG52:AM52"/>
    <mergeCell ref="AG53:AM53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1 - AR a ST část'!C2" display="/"/>
    <hyperlink ref="A53" location="'2 - EL - silnoproud'!C2" display="/"/>
    <hyperlink ref="A54" location="'3 - EL - slaboproud'!C2" display="/"/>
    <hyperlink ref="A55" location="'4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50"/>
  <sheetViews>
    <sheetView showGridLines="0" workbookViewId="0">
      <pane ySplit="1" topLeftCell="A217" activePane="bottomLeft" state="frozen"/>
      <selection pane="bottomLeft" activeCell="Y237" sqref="Y23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89</v>
      </c>
      <c r="G1" s="361" t="s">
        <v>90</v>
      </c>
      <c r="H1" s="361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8" t="s">
        <v>8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4" t="s">
        <v>79</v>
      </c>
      <c r="AZ2" s="102" t="s">
        <v>94</v>
      </c>
      <c r="BA2" s="102" t="s">
        <v>95</v>
      </c>
      <c r="BB2" s="102" t="s">
        <v>5</v>
      </c>
      <c r="BC2" s="102" t="s">
        <v>96</v>
      </c>
      <c r="BD2" s="102" t="s">
        <v>80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  <c r="AZ3" s="102" t="s">
        <v>97</v>
      </c>
      <c r="BA3" s="102" t="s">
        <v>98</v>
      </c>
      <c r="BB3" s="102" t="s">
        <v>5</v>
      </c>
      <c r="BC3" s="102" t="s">
        <v>72</v>
      </c>
      <c r="BD3" s="102" t="s">
        <v>80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  <c r="AZ4" s="102" t="s">
        <v>100</v>
      </c>
      <c r="BA4" s="102" t="s">
        <v>101</v>
      </c>
      <c r="BB4" s="102" t="s">
        <v>5</v>
      </c>
      <c r="BC4" s="102" t="s">
        <v>102</v>
      </c>
      <c r="BD4" s="102" t="s">
        <v>80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  <c r="AZ5" s="102" t="s">
        <v>103</v>
      </c>
      <c r="BA5" s="102" t="s">
        <v>104</v>
      </c>
      <c r="BB5" s="102" t="s">
        <v>5</v>
      </c>
      <c r="BC5" s="102" t="s">
        <v>105</v>
      </c>
      <c r="BD5" s="102" t="s">
        <v>80</v>
      </c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  <c r="AZ6" s="102" t="s">
        <v>106</v>
      </c>
      <c r="BA6" s="102" t="s">
        <v>107</v>
      </c>
      <c r="BB6" s="102" t="s">
        <v>5</v>
      </c>
      <c r="BC6" s="102" t="s">
        <v>108</v>
      </c>
      <c r="BD6" s="102" t="s">
        <v>80</v>
      </c>
    </row>
    <row r="7" spans="1:70" ht="16.5" customHeight="1">
      <c r="B7" s="28"/>
      <c r="C7" s="29"/>
      <c r="D7" s="29"/>
      <c r="E7" s="362" t="str">
        <f>'Rekapitulace stavby'!K6</f>
        <v>Stavební úpravy 2.ZŠ Husitská - dílny</v>
      </c>
      <c r="F7" s="363"/>
      <c r="G7" s="363"/>
      <c r="H7" s="363"/>
      <c r="I7" s="104"/>
      <c r="J7" s="29"/>
      <c r="K7" s="31"/>
      <c r="AZ7" s="102" t="s">
        <v>109</v>
      </c>
      <c r="BA7" s="102" t="s">
        <v>110</v>
      </c>
      <c r="BB7" s="102" t="s">
        <v>5</v>
      </c>
      <c r="BC7" s="102" t="s">
        <v>111</v>
      </c>
      <c r="BD7" s="102" t="s">
        <v>80</v>
      </c>
    </row>
    <row r="8" spans="1:70" s="1" customFormat="1" ht="15">
      <c r="B8" s="39"/>
      <c r="C8" s="40"/>
      <c r="D8" s="37" t="s">
        <v>112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4" t="s">
        <v>113</v>
      </c>
      <c r="F9" s="365"/>
      <c r="G9" s="365"/>
      <c r="H9" s="365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25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">
        <v>5</v>
      </c>
      <c r="K14" s="43"/>
    </row>
    <row r="15" spans="1:70" s="1" customFormat="1" ht="18" customHeight="1">
      <c r="B15" s="39"/>
      <c r="C15" s="40"/>
      <c r="D15" s="40"/>
      <c r="E15" s="35" t="s">
        <v>31</v>
      </c>
      <c r="F15" s="40"/>
      <c r="G15" s="40"/>
      <c r="H15" s="40"/>
      <c r="I15" s="106" t="s">
        <v>32</v>
      </c>
      <c r="J15" s="35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">
        <v>5</v>
      </c>
      <c r="K20" s="43"/>
    </row>
    <row r="21" spans="2:11" s="1" customFormat="1" ht="18" customHeight="1">
      <c r="B21" s="39"/>
      <c r="C21" s="40"/>
      <c r="D21" s="40"/>
      <c r="E21" s="35" t="s">
        <v>35</v>
      </c>
      <c r="F21" s="40"/>
      <c r="G21" s="40"/>
      <c r="H21" s="40"/>
      <c r="I21" s="106" t="s">
        <v>32</v>
      </c>
      <c r="J21" s="35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35" t="s">
        <v>5</v>
      </c>
      <c r="F24" s="335"/>
      <c r="G24" s="335"/>
      <c r="H24" s="335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ROUND(J92,0)</f>
        <v>536920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ROUND(SUM(BE92:BE249), 0)</f>
        <v>536920</v>
      </c>
      <c r="G30" s="40"/>
      <c r="H30" s="40"/>
      <c r="I30" s="118">
        <v>0.21</v>
      </c>
      <c r="J30" s="117">
        <f>ROUND(ROUND((SUM(BE92:BE249)), 0)*I30, 0)</f>
        <v>112753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ROUND(SUM(BF92:BF249), 0)</f>
        <v>0</v>
      </c>
      <c r="G31" s="40"/>
      <c r="H31" s="40"/>
      <c r="I31" s="118">
        <v>0.15</v>
      </c>
      <c r="J31" s="117">
        <f>ROUND(ROUND((SUM(BF92:BF249)), 0)*I31, 0)</f>
        <v>0</v>
      </c>
      <c r="K31" s="43"/>
    </row>
    <row r="32" spans="2:11" s="1" customFormat="1" ht="14.45" customHeight="1">
      <c r="B32" s="39"/>
      <c r="C32" s="40"/>
      <c r="D32" s="40"/>
      <c r="E32" s="47" t="s">
        <v>45</v>
      </c>
      <c r="F32" s="117">
        <f>ROUND(SUM(BG92:BG249),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customHeight="1">
      <c r="B33" s="39"/>
      <c r="C33" s="40"/>
      <c r="D33" s="40"/>
      <c r="E33" s="47" t="s">
        <v>46</v>
      </c>
      <c r="F33" s="117">
        <f>ROUND(SUM(BH92:BH249),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customHeight="1">
      <c r="B34" s="39"/>
      <c r="C34" s="40"/>
      <c r="D34" s="40"/>
      <c r="E34" s="47" t="s">
        <v>47</v>
      </c>
      <c r="F34" s="117">
        <f>ROUND(SUM(BI92:BI249),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649673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114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Stavební úpravy 2.ZŠ Husitská - dílny</v>
      </c>
      <c r="F45" s="363"/>
      <c r="G45" s="363"/>
      <c r="H45" s="363"/>
      <c r="I45" s="105"/>
      <c r="J45" s="40"/>
      <c r="K45" s="43"/>
    </row>
    <row r="46" spans="2:11" s="1" customFormat="1" ht="14.45" customHeight="1">
      <c r="B46" s="39"/>
      <c r="C46" s="37" t="s">
        <v>112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1 - AR a ST část</v>
      </c>
      <c r="F47" s="365"/>
      <c r="G47" s="365"/>
      <c r="H47" s="365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>Nová Paka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35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115</v>
      </c>
      <c r="D54" s="119"/>
      <c r="E54" s="119"/>
      <c r="F54" s="119"/>
      <c r="G54" s="119"/>
      <c r="H54" s="119"/>
      <c r="I54" s="130"/>
      <c r="J54" s="131" t="s">
        <v>116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117</v>
      </c>
      <c r="D56" s="40"/>
      <c r="E56" s="40"/>
      <c r="F56" s="40"/>
      <c r="G56" s="40"/>
      <c r="H56" s="40"/>
      <c r="I56" s="105"/>
      <c r="J56" s="115">
        <f>J92</f>
        <v>536920</v>
      </c>
      <c r="K56" s="43"/>
      <c r="AU56" s="24" t="s">
        <v>118</v>
      </c>
    </row>
    <row r="57" spans="2:47" s="7" customFormat="1" ht="24.95" customHeight="1">
      <c r="B57" s="134"/>
      <c r="C57" s="135"/>
      <c r="D57" s="136" t="s">
        <v>119</v>
      </c>
      <c r="E57" s="137"/>
      <c r="F57" s="137"/>
      <c r="G57" s="137"/>
      <c r="H57" s="137"/>
      <c r="I57" s="138"/>
      <c r="J57" s="139">
        <f>J93</f>
        <v>43802</v>
      </c>
      <c r="K57" s="140"/>
    </row>
    <row r="58" spans="2:47" s="8" customFormat="1" ht="19.899999999999999" customHeight="1">
      <c r="B58" s="141"/>
      <c r="C58" s="142"/>
      <c r="D58" s="143" t="s">
        <v>120</v>
      </c>
      <c r="E58" s="144"/>
      <c r="F58" s="144"/>
      <c r="G58" s="144"/>
      <c r="H58" s="144"/>
      <c r="I58" s="145"/>
      <c r="J58" s="146">
        <f>J94</f>
        <v>1552</v>
      </c>
      <c r="K58" s="147"/>
    </row>
    <row r="59" spans="2:47" s="8" customFormat="1" ht="19.899999999999999" customHeight="1">
      <c r="B59" s="141"/>
      <c r="C59" s="142"/>
      <c r="D59" s="143" t="s">
        <v>121</v>
      </c>
      <c r="E59" s="144"/>
      <c r="F59" s="144"/>
      <c r="G59" s="144"/>
      <c r="H59" s="144"/>
      <c r="I59" s="145"/>
      <c r="J59" s="146">
        <f>J97</f>
        <v>7041</v>
      </c>
      <c r="K59" s="147"/>
    </row>
    <row r="60" spans="2:47" s="8" customFormat="1" ht="19.899999999999999" customHeight="1">
      <c r="B60" s="141"/>
      <c r="C60" s="142"/>
      <c r="D60" s="143" t="s">
        <v>122</v>
      </c>
      <c r="E60" s="144"/>
      <c r="F60" s="144"/>
      <c r="G60" s="144"/>
      <c r="H60" s="144"/>
      <c r="I60" s="145"/>
      <c r="J60" s="146">
        <f>J102</f>
        <v>15130</v>
      </c>
      <c r="K60" s="147"/>
    </row>
    <row r="61" spans="2:47" s="8" customFormat="1" ht="19.899999999999999" customHeight="1">
      <c r="B61" s="141"/>
      <c r="C61" s="142"/>
      <c r="D61" s="143" t="s">
        <v>123</v>
      </c>
      <c r="E61" s="144"/>
      <c r="F61" s="144"/>
      <c r="G61" s="144"/>
      <c r="H61" s="144"/>
      <c r="I61" s="145"/>
      <c r="J61" s="146">
        <f>J115</f>
        <v>18283</v>
      </c>
      <c r="K61" s="147"/>
    </row>
    <row r="62" spans="2:47" s="8" customFormat="1" ht="19.899999999999999" customHeight="1">
      <c r="B62" s="141"/>
      <c r="C62" s="142"/>
      <c r="D62" s="143" t="s">
        <v>124</v>
      </c>
      <c r="E62" s="144"/>
      <c r="F62" s="144"/>
      <c r="G62" s="144"/>
      <c r="H62" s="144"/>
      <c r="I62" s="145"/>
      <c r="J62" s="146">
        <f>J121</f>
        <v>1796</v>
      </c>
      <c r="K62" s="147"/>
    </row>
    <row r="63" spans="2:47" s="7" customFormat="1" ht="24.95" customHeight="1">
      <c r="B63" s="134"/>
      <c r="C63" s="135"/>
      <c r="D63" s="136" t="s">
        <v>125</v>
      </c>
      <c r="E63" s="137"/>
      <c r="F63" s="137"/>
      <c r="G63" s="137"/>
      <c r="H63" s="137"/>
      <c r="I63" s="138"/>
      <c r="J63" s="139">
        <f>J123</f>
        <v>493118</v>
      </c>
      <c r="K63" s="140"/>
    </row>
    <row r="64" spans="2:47" s="8" customFormat="1" ht="19.899999999999999" customHeight="1">
      <c r="B64" s="141"/>
      <c r="C64" s="142"/>
      <c r="D64" s="143" t="s">
        <v>126</v>
      </c>
      <c r="E64" s="144"/>
      <c r="F64" s="144"/>
      <c r="G64" s="144"/>
      <c r="H64" s="144"/>
      <c r="I64" s="145"/>
      <c r="J64" s="146">
        <f>J124</f>
        <v>138716</v>
      </c>
      <c r="K64" s="147"/>
    </row>
    <row r="65" spans="2:12" s="8" customFormat="1" ht="19.899999999999999" customHeight="1">
      <c r="B65" s="141"/>
      <c r="C65" s="142"/>
      <c r="D65" s="143" t="s">
        <v>127</v>
      </c>
      <c r="E65" s="144"/>
      <c r="F65" s="144"/>
      <c r="G65" s="144"/>
      <c r="H65" s="144"/>
      <c r="I65" s="145"/>
      <c r="J65" s="146">
        <f>J142</f>
        <v>6564</v>
      </c>
      <c r="K65" s="147"/>
    </row>
    <row r="66" spans="2:12" s="8" customFormat="1" ht="19.899999999999999" customHeight="1">
      <c r="B66" s="141"/>
      <c r="C66" s="142"/>
      <c r="D66" s="143" t="s">
        <v>128</v>
      </c>
      <c r="E66" s="144"/>
      <c r="F66" s="144"/>
      <c r="G66" s="144"/>
      <c r="H66" s="144"/>
      <c r="I66" s="145"/>
      <c r="J66" s="146">
        <f>J152</f>
        <v>4809</v>
      </c>
      <c r="K66" s="147"/>
    </row>
    <row r="67" spans="2:12" s="8" customFormat="1" ht="19.899999999999999" customHeight="1">
      <c r="B67" s="141"/>
      <c r="C67" s="142"/>
      <c r="D67" s="143" t="s">
        <v>129</v>
      </c>
      <c r="E67" s="144"/>
      <c r="F67" s="144"/>
      <c r="G67" s="144"/>
      <c r="H67" s="144"/>
      <c r="I67" s="145"/>
      <c r="J67" s="146">
        <f>J157</f>
        <v>51804</v>
      </c>
      <c r="K67" s="147"/>
    </row>
    <row r="68" spans="2:12" s="8" customFormat="1" ht="19.899999999999999" customHeight="1">
      <c r="B68" s="141"/>
      <c r="C68" s="142"/>
      <c r="D68" s="143" t="s">
        <v>130</v>
      </c>
      <c r="E68" s="144"/>
      <c r="F68" s="144"/>
      <c r="G68" s="144"/>
      <c r="H68" s="144"/>
      <c r="I68" s="145"/>
      <c r="J68" s="146">
        <f>J180</f>
        <v>3338</v>
      </c>
      <c r="K68" s="147"/>
    </row>
    <row r="69" spans="2:12" s="8" customFormat="1" ht="19.899999999999999" customHeight="1">
      <c r="B69" s="141"/>
      <c r="C69" s="142"/>
      <c r="D69" s="143" t="s">
        <v>131</v>
      </c>
      <c r="E69" s="144"/>
      <c r="F69" s="144"/>
      <c r="G69" s="144"/>
      <c r="H69" s="144"/>
      <c r="I69" s="145"/>
      <c r="J69" s="146">
        <f>J189</f>
        <v>113762</v>
      </c>
      <c r="K69" s="147"/>
    </row>
    <row r="70" spans="2:12" s="8" customFormat="1" ht="19.899999999999999" customHeight="1">
      <c r="B70" s="141"/>
      <c r="C70" s="142"/>
      <c r="D70" s="143" t="s">
        <v>132</v>
      </c>
      <c r="E70" s="144"/>
      <c r="F70" s="144"/>
      <c r="G70" s="144"/>
      <c r="H70" s="144"/>
      <c r="I70" s="145"/>
      <c r="J70" s="146">
        <f>J215</f>
        <v>38829</v>
      </c>
      <c r="K70" s="147"/>
    </row>
    <row r="71" spans="2:12" s="8" customFormat="1" ht="19.899999999999999" customHeight="1">
      <c r="B71" s="141"/>
      <c r="C71" s="142"/>
      <c r="D71" s="143" t="s">
        <v>133</v>
      </c>
      <c r="E71" s="144"/>
      <c r="F71" s="144"/>
      <c r="G71" s="144"/>
      <c r="H71" s="144"/>
      <c r="I71" s="145"/>
      <c r="J71" s="146">
        <f>J232</f>
        <v>8043</v>
      </c>
      <c r="K71" s="147"/>
    </row>
    <row r="72" spans="2:12" s="8" customFormat="1" ht="19.899999999999999" customHeight="1">
      <c r="B72" s="141"/>
      <c r="C72" s="142"/>
      <c r="D72" s="143" t="s">
        <v>134</v>
      </c>
      <c r="E72" s="144"/>
      <c r="F72" s="144"/>
      <c r="G72" s="144"/>
      <c r="H72" s="144"/>
      <c r="I72" s="145"/>
      <c r="J72" s="146">
        <f>J245</f>
        <v>127253</v>
      </c>
      <c r="K72" s="147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05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26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27"/>
      <c r="J78" s="58"/>
      <c r="K78" s="58"/>
      <c r="L78" s="39"/>
    </row>
    <row r="79" spans="2:12" s="1" customFormat="1" ht="36.950000000000003" customHeight="1">
      <c r="B79" s="39"/>
      <c r="C79" s="59" t="s">
        <v>135</v>
      </c>
      <c r="I79" s="148"/>
      <c r="L79" s="39"/>
    </row>
    <row r="80" spans="2:12" s="1" customFormat="1" ht="6.95" customHeight="1">
      <c r="B80" s="39"/>
      <c r="I80" s="148"/>
      <c r="L80" s="39"/>
    </row>
    <row r="81" spans="2:65" s="1" customFormat="1" ht="14.45" customHeight="1">
      <c r="B81" s="39"/>
      <c r="C81" s="61" t="s">
        <v>20</v>
      </c>
      <c r="I81" s="148"/>
      <c r="L81" s="39"/>
    </row>
    <row r="82" spans="2:65" s="1" customFormat="1" ht="16.5" customHeight="1">
      <c r="B82" s="39"/>
      <c r="E82" s="358" t="str">
        <f>E7</f>
        <v>Stavební úpravy 2.ZŠ Husitská - dílny</v>
      </c>
      <c r="F82" s="359"/>
      <c r="G82" s="359"/>
      <c r="H82" s="359"/>
      <c r="I82" s="148"/>
      <c r="L82" s="39"/>
    </row>
    <row r="83" spans="2:65" s="1" customFormat="1" ht="14.45" customHeight="1">
      <c r="B83" s="39"/>
      <c r="C83" s="61" t="s">
        <v>112</v>
      </c>
      <c r="I83" s="148"/>
      <c r="L83" s="39"/>
    </row>
    <row r="84" spans="2:65" s="1" customFormat="1" ht="17.25" customHeight="1">
      <c r="B84" s="39"/>
      <c r="E84" s="353" t="str">
        <f>E9</f>
        <v>1 - AR a ST část</v>
      </c>
      <c r="F84" s="360"/>
      <c r="G84" s="360"/>
      <c r="H84" s="360"/>
      <c r="I84" s="148"/>
      <c r="L84" s="39"/>
    </row>
    <row r="85" spans="2:65" s="1" customFormat="1" ht="6.95" customHeight="1">
      <c r="B85" s="39"/>
      <c r="I85" s="148"/>
      <c r="L85" s="39"/>
    </row>
    <row r="86" spans="2:65" s="1" customFormat="1" ht="18" customHeight="1">
      <c r="B86" s="39"/>
      <c r="C86" s="61" t="s">
        <v>24</v>
      </c>
      <c r="F86" s="149" t="str">
        <f>F12</f>
        <v>Nová Paka</v>
      </c>
      <c r="I86" s="150" t="s">
        <v>26</v>
      </c>
      <c r="J86" s="65">
        <f>IF(J12="","",J12)</f>
        <v>43544</v>
      </c>
      <c r="L86" s="39"/>
    </row>
    <row r="87" spans="2:65" s="1" customFormat="1" ht="6.95" customHeight="1">
      <c r="B87" s="39"/>
      <c r="I87" s="148"/>
      <c r="L87" s="39"/>
    </row>
    <row r="88" spans="2:65" s="1" customFormat="1" ht="15">
      <c r="B88" s="39"/>
      <c r="C88" s="61" t="s">
        <v>29</v>
      </c>
      <c r="F88" s="149" t="str">
        <f>E15</f>
        <v>ZŠ Nová Paka, Husitská 1695</v>
      </c>
      <c r="I88" s="150" t="s">
        <v>34</v>
      </c>
      <c r="J88" s="149" t="str">
        <f>E21</f>
        <v>Ateliér ADIP, Střelecká 437, Hradec Králové</v>
      </c>
      <c r="L88" s="39"/>
    </row>
    <row r="89" spans="2:65" s="1" customFormat="1" ht="14.45" customHeight="1">
      <c r="B89" s="39"/>
      <c r="C89" s="61" t="s">
        <v>33</v>
      </c>
      <c r="F89" s="149" t="str">
        <f>IF(E18="","",E18)</f>
        <v>MATEX HK s.r.o.</v>
      </c>
      <c r="I89" s="148"/>
      <c r="L89" s="39"/>
    </row>
    <row r="90" spans="2:65" s="1" customFormat="1" ht="10.35" customHeight="1">
      <c r="B90" s="39"/>
      <c r="I90" s="148"/>
      <c r="L90" s="39"/>
    </row>
    <row r="91" spans="2:65" s="9" customFormat="1" ht="29.25" customHeight="1">
      <c r="B91" s="151"/>
      <c r="C91" s="152" t="s">
        <v>136</v>
      </c>
      <c r="D91" s="153" t="s">
        <v>57</v>
      </c>
      <c r="E91" s="153" t="s">
        <v>53</v>
      </c>
      <c r="F91" s="153" t="s">
        <v>137</v>
      </c>
      <c r="G91" s="153" t="s">
        <v>138</v>
      </c>
      <c r="H91" s="153" t="s">
        <v>139</v>
      </c>
      <c r="I91" s="154" t="s">
        <v>140</v>
      </c>
      <c r="J91" s="153" t="s">
        <v>116</v>
      </c>
      <c r="K91" s="155" t="s">
        <v>141</v>
      </c>
      <c r="L91" s="151"/>
      <c r="M91" s="71" t="s">
        <v>142</v>
      </c>
      <c r="N91" s="72" t="s">
        <v>42</v>
      </c>
      <c r="O91" s="72" t="s">
        <v>143</v>
      </c>
      <c r="P91" s="72" t="s">
        <v>144</v>
      </c>
      <c r="Q91" s="72" t="s">
        <v>145</v>
      </c>
      <c r="R91" s="72" t="s">
        <v>146</v>
      </c>
      <c r="S91" s="72" t="s">
        <v>147</v>
      </c>
      <c r="T91" s="73" t="s">
        <v>148</v>
      </c>
    </row>
    <row r="92" spans="2:65" s="1" customFormat="1" ht="29.25" customHeight="1">
      <c r="B92" s="39"/>
      <c r="C92" s="75" t="s">
        <v>117</v>
      </c>
      <c r="I92" s="148"/>
      <c r="J92" s="156">
        <f>BK92</f>
        <v>536920</v>
      </c>
      <c r="L92" s="39"/>
      <c r="M92" s="74"/>
      <c r="N92" s="66"/>
      <c r="O92" s="66"/>
      <c r="P92" s="157">
        <f>P93+P123</f>
        <v>0</v>
      </c>
      <c r="Q92" s="66"/>
      <c r="R92" s="157">
        <f>R93+R123</f>
        <v>4.6238559620000004</v>
      </c>
      <c r="S92" s="66"/>
      <c r="T92" s="158">
        <f>T93+T123</f>
        <v>7.3507430000000005</v>
      </c>
      <c r="AT92" s="24" t="s">
        <v>71</v>
      </c>
      <c r="AU92" s="24" t="s">
        <v>118</v>
      </c>
      <c r="BK92" s="159">
        <f>BK93+BK123</f>
        <v>536920</v>
      </c>
    </row>
    <row r="93" spans="2:65" s="10" customFormat="1" ht="37.35" customHeight="1">
      <c r="B93" s="160"/>
      <c r="D93" s="161" t="s">
        <v>71</v>
      </c>
      <c r="E93" s="162" t="s">
        <v>149</v>
      </c>
      <c r="F93" s="162" t="s">
        <v>150</v>
      </c>
      <c r="I93" s="163"/>
      <c r="J93" s="164">
        <f>BK93</f>
        <v>43802</v>
      </c>
      <c r="L93" s="160"/>
      <c r="M93" s="165"/>
      <c r="N93" s="166"/>
      <c r="O93" s="166"/>
      <c r="P93" s="167">
        <f>P94+P97+P102+P115+P121</f>
        <v>0</v>
      </c>
      <c r="Q93" s="166"/>
      <c r="R93" s="167">
        <f>R94+R97+R102+R115+R121</f>
        <v>1.5641475</v>
      </c>
      <c r="S93" s="166"/>
      <c r="T93" s="168">
        <f>T94+T97+T102+T115+T121</f>
        <v>6.3531360000000001</v>
      </c>
      <c r="AR93" s="161" t="s">
        <v>11</v>
      </c>
      <c r="AT93" s="169" t="s">
        <v>71</v>
      </c>
      <c r="AU93" s="169" t="s">
        <v>72</v>
      </c>
      <c r="AY93" s="161" t="s">
        <v>151</v>
      </c>
      <c r="BK93" s="170">
        <f>BK94+BK97+BK102+BK115+BK121</f>
        <v>43802</v>
      </c>
    </row>
    <row r="94" spans="2:65" s="10" customFormat="1" ht="19.899999999999999" customHeight="1">
      <c r="B94" s="160"/>
      <c r="D94" s="161" t="s">
        <v>71</v>
      </c>
      <c r="E94" s="171" t="s">
        <v>83</v>
      </c>
      <c r="F94" s="171" t="s">
        <v>152</v>
      </c>
      <c r="I94" s="163"/>
      <c r="J94" s="172">
        <f>BK94</f>
        <v>1552</v>
      </c>
      <c r="L94" s="160"/>
      <c r="M94" s="165"/>
      <c r="N94" s="166"/>
      <c r="O94" s="166"/>
      <c r="P94" s="167">
        <f>SUM(P95:P96)</f>
        <v>0</v>
      </c>
      <c r="Q94" s="166"/>
      <c r="R94" s="167">
        <f>SUM(R95:R96)</f>
        <v>0.51807000000000003</v>
      </c>
      <c r="S94" s="166"/>
      <c r="T94" s="168">
        <f>SUM(T95:T96)</f>
        <v>0</v>
      </c>
      <c r="AR94" s="161" t="s">
        <v>11</v>
      </c>
      <c r="AT94" s="169" t="s">
        <v>71</v>
      </c>
      <c r="AU94" s="169" t="s">
        <v>11</v>
      </c>
      <c r="AY94" s="161" t="s">
        <v>151</v>
      </c>
      <c r="BK94" s="170">
        <f>SUM(BK95:BK96)</f>
        <v>1552</v>
      </c>
    </row>
    <row r="95" spans="2:65" s="1" customFormat="1" ht="25.5" customHeight="1">
      <c r="B95" s="173"/>
      <c r="C95" s="174" t="s">
        <v>11</v>
      </c>
      <c r="D95" s="174" t="s">
        <v>153</v>
      </c>
      <c r="E95" s="175" t="s">
        <v>154</v>
      </c>
      <c r="F95" s="176" t="s">
        <v>155</v>
      </c>
      <c r="G95" s="177" t="s">
        <v>156</v>
      </c>
      <c r="H95" s="178">
        <v>4.2</v>
      </c>
      <c r="I95" s="179">
        <v>369.61523596799998</v>
      </c>
      <c r="J95" s="180">
        <f>ROUND(I95*H95,0)</f>
        <v>1552</v>
      </c>
      <c r="K95" s="176" t="s">
        <v>157</v>
      </c>
      <c r="L95" s="39"/>
      <c r="M95" s="181" t="s">
        <v>5</v>
      </c>
      <c r="N95" s="182" t="s">
        <v>43</v>
      </c>
      <c r="O95" s="40"/>
      <c r="P95" s="183">
        <f>O95*H95</f>
        <v>0</v>
      </c>
      <c r="Q95" s="183">
        <v>0.12335</v>
      </c>
      <c r="R95" s="183">
        <f>Q95*H95</f>
        <v>0.51807000000000003</v>
      </c>
      <c r="S95" s="183">
        <v>0</v>
      </c>
      <c r="T95" s="184">
        <f>S95*H95</f>
        <v>0</v>
      </c>
      <c r="AR95" s="24" t="s">
        <v>86</v>
      </c>
      <c r="AT95" s="24" t="s">
        <v>153</v>
      </c>
      <c r="AU95" s="24" t="s">
        <v>80</v>
      </c>
      <c r="AY95" s="24" t="s">
        <v>151</v>
      </c>
      <c r="BE95" s="185">
        <f>IF(N95="základní",J95,0)</f>
        <v>1552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4" t="s">
        <v>11</v>
      </c>
      <c r="BK95" s="185">
        <f>ROUND(I95*H95,0)</f>
        <v>1552</v>
      </c>
      <c r="BL95" s="24" t="s">
        <v>86</v>
      </c>
      <c r="BM95" s="24" t="s">
        <v>158</v>
      </c>
    </row>
    <row r="96" spans="2:65" s="11" customFormat="1">
      <c r="B96" s="186"/>
      <c r="D96" s="187" t="s">
        <v>159</v>
      </c>
      <c r="E96" s="188" t="s">
        <v>5</v>
      </c>
      <c r="F96" s="189" t="s">
        <v>160</v>
      </c>
      <c r="H96" s="190">
        <v>4.2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V96" s="319"/>
      <c r="AT96" s="188" t="s">
        <v>159</v>
      </c>
      <c r="AU96" s="188" t="s">
        <v>80</v>
      </c>
      <c r="AV96" s="11" t="s">
        <v>80</v>
      </c>
      <c r="AW96" s="11" t="s">
        <v>36</v>
      </c>
      <c r="AX96" s="11" t="s">
        <v>11</v>
      </c>
      <c r="AY96" s="188" t="s">
        <v>151</v>
      </c>
    </row>
    <row r="97" spans="2:65" s="10" customFormat="1" ht="29.85" customHeight="1">
      <c r="B97" s="160"/>
      <c r="D97" s="161" t="s">
        <v>71</v>
      </c>
      <c r="E97" s="171" t="s">
        <v>161</v>
      </c>
      <c r="F97" s="171" t="s">
        <v>162</v>
      </c>
      <c r="I97" s="163"/>
      <c r="J97" s="172">
        <f>BK97</f>
        <v>7041</v>
      </c>
      <c r="L97" s="160"/>
      <c r="M97" s="165"/>
      <c r="N97" s="166"/>
      <c r="O97" s="166"/>
      <c r="P97" s="167">
        <f>SUM(P98:P101)</f>
        <v>0</v>
      </c>
      <c r="Q97" s="166"/>
      <c r="R97" s="167">
        <f>SUM(R98:R101)</f>
        <v>1.033704</v>
      </c>
      <c r="S97" s="166"/>
      <c r="T97" s="168">
        <f>SUM(T98:T101)</f>
        <v>0</v>
      </c>
      <c r="V97" s="319"/>
      <c r="AR97" s="161" t="s">
        <v>11</v>
      </c>
      <c r="AT97" s="169" t="s">
        <v>71</v>
      </c>
      <c r="AU97" s="169" t="s">
        <v>11</v>
      </c>
      <c r="AY97" s="161" t="s">
        <v>151</v>
      </c>
      <c r="BK97" s="170">
        <f>SUM(BK98:BK101)</f>
        <v>7041</v>
      </c>
    </row>
    <row r="98" spans="2:65" s="1" customFormat="1" ht="16.5" customHeight="1">
      <c r="B98" s="173"/>
      <c r="C98" s="174" t="s">
        <v>80</v>
      </c>
      <c r="D98" s="174" t="s">
        <v>153</v>
      </c>
      <c r="E98" s="175" t="s">
        <v>163</v>
      </c>
      <c r="F98" s="176" t="s">
        <v>164</v>
      </c>
      <c r="G98" s="177" t="s">
        <v>165</v>
      </c>
      <c r="H98" s="178">
        <v>2</v>
      </c>
      <c r="I98" s="179">
        <v>1428.0588662399998</v>
      </c>
      <c r="J98" s="180">
        <f>ROUND(I98*H98,0)</f>
        <v>2856</v>
      </c>
      <c r="K98" s="176" t="s">
        <v>157</v>
      </c>
      <c r="L98" s="39"/>
      <c r="M98" s="181" t="s">
        <v>5</v>
      </c>
      <c r="N98" s="182" t="s">
        <v>43</v>
      </c>
      <c r="O98" s="40"/>
      <c r="P98" s="183">
        <f>O98*H98</f>
        <v>0</v>
      </c>
      <c r="Q98" s="183">
        <v>0.1575</v>
      </c>
      <c r="R98" s="183">
        <f>Q98*H98</f>
        <v>0.315</v>
      </c>
      <c r="S98" s="183">
        <v>0</v>
      </c>
      <c r="T98" s="184">
        <f>S98*H98</f>
        <v>0</v>
      </c>
      <c r="V98" s="319"/>
      <c r="AR98" s="24" t="s">
        <v>86</v>
      </c>
      <c r="AT98" s="24" t="s">
        <v>153</v>
      </c>
      <c r="AU98" s="24" t="s">
        <v>80</v>
      </c>
      <c r="AY98" s="24" t="s">
        <v>151</v>
      </c>
      <c r="BE98" s="185">
        <f>IF(N98="základní",J98,0)</f>
        <v>2856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4" t="s">
        <v>11</v>
      </c>
      <c r="BK98" s="185">
        <f>ROUND(I98*H98,0)</f>
        <v>2856</v>
      </c>
      <c r="BL98" s="24" t="s">
        <v>86</v>
      </c>
      <c r="BM98" s="24" t="s">
        <v>166</v>
      </c>
    </row>
    <row r="99" spans="2:65" s="11" customFormat="1">
      <c r="B99" s="186"/>
      <c r="D99" s="187" t="s">
        <v>159</v>
      </c>
      <c r="E99" s="188" t="s">
        <v>5</v>
      </c>
      <c r="F99" s="189" t="s">
        <v>80</v>
      </c>
      <c r="H99" s="190">
        <v>2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V99" s="319"/>
      <c r="AT99" s="188" t="s">
        <v>159</v>
      </c>
      <c r="AU99" s="188" t="s">
        <v>80</v>
      </c>
      <c r="AV99" s="11" t="s">
        <v>80</v>
      </c>
      <c r="AW99" s="11" t="s">
        <v>36</v>
      </c>
      <c r="AX99" s="11" t="s">
        <v>11</v>
      </c>
      <c r="AY99" s="188" t="s">
        <v>151</v>
      </c>
    </row>
    <row r="100" spans="2:65" s="1" customFormat="1" ht="25.5" customHeight="1">
      <c r="B100" s="173"/>
      <c r="C100" s="174" t="s">
        <v>83</v>
      </c>
      <c r="D100" s="174" t="s">
        <v>153</v>
      </c>
      <c r="E100" s="175" t="s">
        <v>167</v>
      </c>
      <c r="F100" s="176" t="s">
        <v>168</v>
      </c>
      <c r="G100" s="177" t="s">
        <v>156</v>
      </c>
      <c r="H100" s="178">
        <v>17.111999999999998</v>
      </c>
      <c r="I100" s="179">
        <v>244.54341369599999</v>
      </c>
      <c r="J100" s="180">
        <f>ROUND(I100*H100,0)</f>
        <v>4185</v>
      </c>
      <c r="K100" s="176" t="s">
        <v>157</v>
      </c>
      <c r="L100" s="39"/>
      <c r="M100" s="181" t="s">
        <v>5</v>
      </c>
      <c r="N100" s="182" t="s">
        <v>43</v>
      </c>
      <c r="O100" s="40"/>
      <c r="P100" s="183">
        <f>O100*H100</f>
        <v>0</v>
      </c>
      <c r="Q100" s="183">
        <v>4.2000000000000003E-2</v>
      </c>
      <c r="R100" s="183">
        <f>Q100*H100</f>
        <v>0.71870400000000001</v>
      </c>
      <c r="S100" s="183">
        <v>0</v>
      </c>
      <c r="T100" s="184">
        <f>S100*H100</f>
        <v>0</v>
      </c>
      <c r="V100" s="319"/>
      <c r="AR100" s="24" t="s">
        <v>86</v>
      </c>
      <c r="AT100" s="24" t="s">
        <v>153</v>
      </c>
      <c r="AU100" s="24" t="s">
        <v>80</v>
      </c>
      <c r="AY100" s="24" t="s">
        <v>151</v>
      </c>
      <c r="BE100" s="185">
        <f>IF(N100="základní",J100,0)</f>
        <v>4185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4" t="s">
        <v>11</v>
      </c>
      <c r="BK100" s="185">
        <f>ROUND(I100*H100,0)</f>
        <v>4185</v>
      </c>
      <c r="BL100" s="24" t="s">
        <v>86</v>
      </c>
      <c r="BM100" s="24" t="s">
        <v>169</v>
      </c>
    </row>
    <row r="101" spans="2:65" s="11" customFormat="1">
      <c r="B101" s="186"/>
      <c r="D101" s="187" t="s">
        <v>159</v>
      </c>
      <c r="E101" s="188" t="s">
        <v>5</v>
      </c>
      <c r="F101" s="189" t="s">
        <v>170</v>
      </c>
      <c r="H101" s="190">
        <v>17.111999999999998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V101" s="319"/>
      <c r="AT101" s="188" t="s">
        <v>159</v>
      </c>
      <c r="AU101" s="188" t="s">
        <v>80</v>
      </c>
      <c r="AV101" s="11" t="s">
        <v>80</v>
      </c>
      <c r="AW101" s="11" t="s">
        <v>36</v>
      </c>
      <c r="AX101" s="11" t="s">
        <v>11</v>
      </c>
      <c r="AY101" s="188" t="s">
        <v>151</v>
      </c>
    </row>
    <row r="102" spans="2:65" s="10" customFormat="1" ht="29.85" customHeight="1">
      <c r="B102" s="160"/>
      <c r="D102" s="161" t="s">
        <v>71</v>
      </c>
      <c r="E102" s="171" t="s">
        <v>171</v>
      </c>
      <c r="F102" s="171" t="s">
        <v>172</v>
      </c>
      <c r="I102" s="163"/>
      <c r="J102" s="172">
        <f>BK102</f>
        <v>15130</v>
      </c>
      <c r="L102" s="160"/>
      <c r="M102" s="165"/>
      <c r="N102" s="166"/>
      <c r="O102" s="166"/>
      <c r="P102" s="167">
        <f>SUM(P103:P114)</f>
        <v>0</v>
      </c>
      <c r="Q102" s="166"/>
      <c r="R102" s="167">
        <f>SUM(R103:R114)</f>
        <v>1.2373499999999999E-2</v>
      </c>
      <c r="S102" s="166"/>
      <c r="T102" s="168">
        <f>SUM(T103:T114)</f>
        <v>6.3531360000000001</v>
      </c>
      <c r="V102" s="319"/>
      <c r="AR102" s="161" t="s">
        <v>11</v>
      </c>
      <c r="AT102" s="169" t="s">
        <v>71</v>
      </c>
      <c r="AU102" s="169" t="s">
        <v>11</v>
      </c>
      <c r="AY102" s="161" t="s">
        <v>151</v>
      </c>
      <c r="BK102" s="170">
        <f>SUM(BK103:BK114)</f>
        <v>15130</v>
      </c>
    </row>
    <row r="103" spans="2:65" s="1" customFormat="1" ht="25.5" customHeight="1">
      <c r="B103" s="173"/>
      <c r="C103" s="174" t="s">
        <v>86</v>
      </c>
      <c r="D103" s="174" t="s">
        <v>153</v>
      </c>
      <c r="E103" s="175" t="s">
        <v>173</v>
      </c>
      <c r="F103" s="176" t="s">
        <v>174</v>
      </c>
      <c r="G103" s="177" t="s">
        <v>156</v>
      </c>
      <c r="H103" s="178">
        <v>73</v>
      </c>
      <c r="I103" s="179">
        <v>42.748428806399993</v>
      </c>
      <c r="J103" s="180">
        <f>ROUND(I103*H103,0)</f>
        <v>3121</v>
      </c>
      <c r="K103" s="176" t="s">
        <v>157</v>
      </c>
      <c r="L103" s="39"/>
      <c r="M103" s="181" t="s">
        <v>5</v>
      </c>
      <c r="N103" s="182" t="s">
        <v>43</v>
      </c>
      <c r="O103" s="40"/>
      <c r="P103" s="183">
        <f>O103*H103</f>
        <v>0</v>
      </c>
      <c r="Q103" s="183">
        <v>1.2999999999999999E-4</v>
      </c>
      <c r="R103" s="183">
        <f>Q103*H103</f>
        <v>9.4899999999999984E-3</v>
      </c>
      <c r="S103" s="183">
        <v>0</v>
      </c>
      <c r="T103" s="184">
        <f>S103*H103</f>
        <v>0</v>
      </c>
      <c r="V103" s="319"/>
      <c r="AR103" s="24" t="s">
        <v>86</v>
      </c>
      <c r="AT103" s="24" t="s">
        <v>153</v>
      </c>
      <c r="AU103" s="24" t="s">
        <v>80</v>
      </c>
      <c r="AY103" s="24" t="s">
        <v>151</v>
      </c>
      <c r="BE103" s="185">
        <f>IF(N103="základní",J103,0)</f>
        <v>3121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4" t="s">
        <v>11</v>
      </c>
      <c r="BK103" s="185">
        <f>ROUND(I103*H103,0)</f>
        <v>3121</v>
      </c>
      <c r="BL103" s="24" t="s">
        <v>86</v>
      </c>
      <c r="BM103" s="24" t="s">
        <v>175</v>
      </c>
    </row>
    <row r="104" spans="2:65" s="11" customFormat="1">
      <c r="B104" s="186"/>
      <c r="D104" s="187" t="s">
        <v>159</v>
      </c>
      <c r="E104" s="188" t="s">
        <v>5</v>
      </c>
      <c r="F104" s="189" t="s">
        <v>100</v>
      </c>
      <c r="H104" s="190">
        <v>73</v>
      </c>
      <c r="I104" s="191"/>
      <c r="L104" s="186"/>
      <c r="M104" s="192"/>
      <c r="N104" s="193"/>
      <c r="O104" s="193"/>
      <c r="P104" s="193"/>
      <c r="Q104" s="193"/>
      <c r="R104" s="193"/>
      <c r="S104" s="193"/>
      <c r="T104" s="194"/>
      <c r="V104" s="319"/>
      <c r="AT104" s="188" t="s">
        <v>159</v>
      </c>
      <c r="AU104" s="188" t="s">
        <v>80</v>
      </c>
      <c r="AV104" s="11" t="s">
        <v>80</v>
      </c>
      <c r="AW104" s="11" t="s">
        <v>36</v>
      </c>
      <c r="AX104" s="11" t="s">
        <v>11</v>
      </c>
      <c r="AY104" s="188" t="s">
        <v>151</v>
      </c>
    </row>
    <row r="105" spans="2:65" s="1" customFormat="1" ht="16.5" customHeight="1">
      <c r="B105" s="173"/>
      <c r="C105" s="174" t="s">
        <v>176</v>
      </c>
      <c r="D105" s="174" t="s">
        <v>153</v>
      </c>
      <c r="E105" s="175" t="s">
        <v>177</v>
      </c>
      <c r="F105" s="176" t="s">
        <v>178</v>
      </c>
      <c r="G105" s="177" t="s">
        <v>156</v>
      </c>
      <c r="H105" s="178">
        <v>73</v>
      </c>
      <c r="I105" s="179">
        <v>86.803578143999985</v>
      </c>
      <c r="J105" s="180">
        <f>ROUND(I105*H105,0)</f>
        <v>6337</v>
      </c>
      <c r="K105" s="176" t="s">
        <v>157</v>
      </c>
      <c r="L105" s="39"/>
      <c r="M105" s="181" t="s">
        <v>5</v>
      </c>
      <c r="N105" s="182" t="s">
        <v>43</v>
      </c>
      <c r="O105" s="40"/>
      <c r="P105" s="183">
        <f>O105*H105</f>
        <v>0</v>
      </c>
      <c r="Q105" s="183">
        <v>3.9499999999999998E-5</v>
      </c>
      <c r="R105" s="183">
        <f>Q105*H105</f>
        <v>2.8834999999999998E-3</v>
      </c>
      <c r="S105" s="183">
        <v>0</v>
      </c>
      <c r="T105" s="184">
        <f>S105*H105</f>
        <v>0</v>
      </c>
      <c r="V105" s="319"/>
      <c r="AR105" s="24" t="s">
        <v>86</v>
      </c>
      <c r="AT105" s="24" t="s">
        <v>153</v>
      </c>
      <c r="AU105" s="24" t="s">
        <v>80</v>
      </c>
      <c r="AY105" s="24" t="s">
        <v>151</v>
      </c>
      <c r="BE105" s="185">
        <f>IF(N105="základní",J105,0)</f>
        <v>6337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4" t="s">
        <v>11</v>
      </c>
      <c r="BK105" s="185">
        <f>ROUND(I105*H105,0)</f>
        <v>6337</v>
      </c>
      <c r="BL105" s="24" t="s">
        <v>86</v>
      </c>
      <c r="BM105" s="24" t="s">
        <v>179</v>
      </c>
    </row>
    <row r="106" spans="2:65" s="11" customFormat="1">
      <c r="B106" s="186"/>
      <c r="D106" s="187" t="s">
        <v>159</v>
      </c>
      <c r="E106" s="188" t="s">
        <v>5</v>
      </c>
      <c r="F106" s="189" t="s">
        <v>100</v>
      </c>
      <c r="H106" s="190">
        <v>73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V106" s="319"/>
      <c r="AT106" s="188" t="s">
        <v>159</v>
      </c>
      <c r="AU106" s="188" t="s">
        <v>80</v>
      </c>
      <c r="AV106" s="11" t="s">
        <v>80</v>
      </c>
      <c r="AW106" s="11" t="s">
        <v>36</v>
      </c>
      <c r="AX106" s="11" t="s">
        <v>11</v>
      </c>
      <c r="AY106" s="188" t="s">
        <v>151</v>
      </c>
    </row>
    <row r="107" spans="2:65" s="1" customFormat="1" ht="16.5" customHeight="1">
      <c r="B107" s="173"/>
      <c r="C107" s="174" t="s">
        <v>161</v>
      </c>
      <c r="D107" s="174" t="s">
        <v>153</v>
      </c>
      <c r="E107" s="175" t="s">
        <v>180</v>
      </c>
      <c r="F107" s="176" t="s">
        <v>181</v>
      </c>
      <c r="G107" s="177" t="s">
        <v>156</v>
      </c>
      <c r="H107" s="178">
        <v>39.200000000000003</v>
      </c>
      <c r="I107" s="179">
        <v>85.776869155200004</v>
      </c>
      <c r="J107" s="180">
        <f>ROUND(I107*H107,0)</f>
        <v>3362</v>
      </c>
      <c r="K107" s="176" t="s">
        <v>157</v>
      </c>
      <c r="L107" s="39"/>
      <c r="M107" s="181" t="s">
        <v>5</v>
      </c>
      <c r="N107" s="182" t="s">
        <v>43</v>
      </c>
      <c r="O107" s="40"/>
      <c r="P107" s="183">
        <f>O107*H107</f>
        <v>0</v>
      </c>
      <c r="Q107" s="183">
        <v>0</v>
      </c>
      <c r="R107" s="183">
        <f>Q107*H107</f>
        <v>0</v>
      </c>
      <c r="S107" s="183">
        <v>0.13100000000000001</v>
      </c>
      <c r="T107" s="184">
        <f>S107*H107</f>
        <v>5.1352000000000002</v>
      </c>
      <c r="V107" s="319"/>
      <c r="AR107" s="24" t="s">
        <v>86</v>
      </c>
      <c r="AT107" s="24" t="s">
        <v>153</v>
      </c>
      <c r="AU107" s="24" t="s">
        <v>80</v>
      </c>
      <c r="AY107" s="24" t="s">
        <v>151</v>
      </c>
      <c r="BE107" s="185">
        <f>IF(N107="základní",J107,0)</f>
        <v>3362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4" t="s">
        <v>11</v>
      </c>
      <c r="BK107" s="185">
        <f>ROUND(I107*H107,0)</f>
        <v>3362</v>
      </c>
      <c r="BL107" s="24" t="s">
        <v>86</v>
      </c>
      <c r="BM107" s="24" t="s">
        <v>182</v>
      </c>
    </row>
    <row r="108" spans="2:65" s="11" customFormat="1">
      <c r="B108" s="186"/>
      <c r="D108" s="187" t="s">
        <v>159</v>
      </c>
      <c r="E108" s="188" t="s">
        <v>5</v>
      </c>
      <c r="F108" s="189" t="s">
        <v>183</v>
      </c>
      <c r="H108" s="190">
        <v>39.200000000000003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V108" s="319"/>
      <c r="AT108" s="188" t="s">
        <v>159</v>
      </c>
      <c r="AU108" s="188" t="s">
        <v>80</v>
      </c>
      <c r="AV108" s="11" t="s">
        <v>80</v>
      </c>
      <c r="AW108" s="11" t="s">
        <v>36</v>
      </c>
      <c r="AX108" s="11" t="s">
        <v>11</v>
      </c>
      <c r="AY108" s="188" t="s">
        <v>151</v>
      </c>
    </row>
    <row r="109" spans="2:65" s="1" customFormat="1" ht="25.5" customHeight="1">
      <c r="B109" s="173"/>
      <c r="C109" s="174" t="s">
        <v>184</v>
      </c>
      <c r="D109" s="174" t="s">
        <v>153</v>
      </c>
      <c r="E109" s="175" t="s">
        <v>185</v>
      </c>
      <c r="F109" s="176" t="s">
        <v>186</v>
      </c>
      <c r="G109" s="177" t="s">
        <v>156</v>
      </c>
      <c r="H109" s="178">
        <v>17.111999999999998</v>
      </c>
      <c r="I109" s="179">
        <v>83.723451177599983</v>
      </c>
      <c r="J109" s="180">
        <f>ROUND(I109*H109,0)</f>
        <v>1433</v>
      </c>
      <c r="K109" s="176" t="s">
        <v>157</v>
      </c>
      <c r="L109" s="39"/>
      <c r="M109" s="181" t="s">
        <v>5</v>
      </c>
      <c r="N109" s="182" t="s">
        <v>43</v>
      </c>
      <c r="O109" s="40"/>
      <c r="P109" s="183">
        <f>O109*H109</f>
        <v>0</v>
      </c>
      <c r="Q109" s="183">
        <v>0</v>
      </c>
      <c r="R109" s="183">
        <f>Q109*H109</f>
        <v>0</v>
      </c>
      <c r="S109" s="183">
        <v>5.7000000000000002E-2</v>
      </c>
      <c r="T109" s="184">
        <f>S109*H109</f>
        <v>0.97538399999999992</v>
      </c>
      <c r="V109" s="319"/>
      <c r="AR109" s="24" t="s">
        <v>86</v>
      </c>
      <c r="AT109" s="24" t="s">
        <v>153</v>
      </c>
      <c r="AU109" s="24" t="s">
        <v>80</v>
      </c>
      <c r="AY109" s="24" t="s">
        <v>151</v>
      </c>
      <c r="BE109" s="185">
        <f>IF(N109="základní",J109,0)</f>
        <v>1433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4" t="s">
        <v>11</v>
      </c>
      <c r="BK109" s="185">
        <f>ROUND(I109*H109,0)</f>
        <v>1433</v>
      </c>
      <c r="BL109" s="24" t="s">
        <v>86</v>
      </c>
      <c r="BM109" s="24" t="s">
        <v>187</v>
      </c>
    </row>
    <row r="110" spans="2:65" s="11" customFormat="1">
      <c r="B110" s="186"/>
      <c r="D110" s="187" t="s">
        <v>159</v>
      </c>
      <c r="E110" s="188" t="s">
        <v>5</v>
      </c>
      <c r="F110" s="189" t="s">
        <v>170</v>
      </c>
      <c r="H110" s="190">
        <v>17.111999999999998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V110" s="319"/>
      <c r="AT110" s="188" t="s">
        <v>159</v>
      </c>
      <c r="AU110" s="188" t="s">
        <v>80</v>
      </c>
      <c r="AV110" s="11" t="s">
        <v>80</v>
      </c>
      <c r="AW110" s="11" t="s">
        <v>36</v>
      </c>
      <c r="AX110" s="11" t="s">
        <v>11</v>
      </c>
      <c r="AY110" s="188" t="s">
        <v>151</v>
      </c>
    </row>
    <row r="111" spans="2:65" s="1" customFormat="1" ht="16.5" customHeight="1">
      <c r="B111" s="173"/>
      <c r="C111" s="174" t="s">
        <v>188</v>
      </c>
      <c r="D111" s="174" t="s">
        <v>153</v>
      </c>
      <c r="E111" s="175" t="s">
        <v>189</v>
      </c>
      <c r="F111" s="176" t="s">
        <v>190</v>
      </c>
      <c r="G111" s="177" t="s">
        <v>156</v>
      </c>
      <c r="H111" s="178">
        <v>3.1520000000000001</v>
      </c>
      <c r="I111" s="179">
        <v>261.34410623999997</v>
      </c>
      <c r="J111" s="180">
        <f>ROUND(I111*H111,0)</f>
        <v>824</v>
      </c>
      <c r="K111" s="176" t="s">
        <v>157</v>
      </c>
      <c r="L111" s="39"/>
      <c r="M111" s="181" t="s">
        <v>5</v>
      </c>
      <c r="N111" s="182" t="s">
        <v>43</v>
      </c>
      <c r="O111" s="40"/>
      <c r="P111" s="183">
        <f>O111*H111</f>
        <v>0</v>
      </c>
      <c r="Q111" s="183">
        <v>0</v>
      </c>
      <c r="R111" s="183">
        <f>Q111*H111</f>
        <v>0</v>
      </c>
      <c r="S111" s="183">
        <v>7.5999999999999998E-2</v>
      </c>
      <c r="T111" s="184">
        <f>S111*H111</f>
        <v>0.23955200000000001</v>
      </c>
      <c r="V111" s="319"/>
      <c r="AR111" s="24" t="s">
        <v>86</v>
      </c>
      <c r="AT111" s="24" t="s">
        <v>153</v>
      </c>
      <c r="AU111" s="24" t="s">
        <v>80</v>
      </c>
      <c r="AY111" s="24" t="s">
        <v>151</v>
      </c>
      <c r="BE111" s="185">
        <f>IF(N111="základní",J111,0)</f>
        <v>824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4" t="s">
        <v>11</v>
      </c>
      <c r="BK111" s="185">
        <f>ROUND(I111*H111,0)</f>
        <v>824</v>
      </c>
      <c r="BL111" s="24" t="s">
        <v>86</v>
      </c>
      <c r="BM111" s="24" t="s">
        <v>191</v>
      </c>
    </row>
    <row r="112" spans="2:65" s="11" customFormat="1">
      <c r="B112" s="186"/>
      <c r="D112" s="187" t="s">
        <v>159</v>
      </c>
      <c r="E112" s="188" t="s">
        <v>5</v>
      </c>
      <c r="F112" s="189" t="s">
        <v>192</v>
      </c>
      <c r="H112" s="190">
        <v>3.1520000000000001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V112" s="319"/>
      <c r="AT112" s="188" t="s">
        <v>159</v>
      </c>
      <c r="AU112" s="188" t="s">
        <v>80</v>
      </c>
      <c r="AV112" s="11" t="s">
        <v>80</v>
      </c>
      <c r="AW112" s="11" t="s">
        <v>36</v>
      </c>
      <c r="AX112" s="11" t="s">
        <v>11</v>
      </c>
      <c r="AY112" s="188" t="s">
        <v>151</v>
      </c>
    </row>
    <row r="113" spans="2:65" s="1" customFormat="1" ht="25.5" customHeight="1">
      <c r="B113" s="173"/>
      <c r="C113" s="174" t="s">
        <v>171</v>
      </c>
      <c r="D113" s="174" t="s">
        <v>153</v>
      </c>
      <c r="E113" s="175" t="s">
        <v>193</v>
      </c>
      <c r="F113" s="176" t="s">
        <v>194</v>
      </c>
      <c r="G113" s="177" t="s">
        <v>165</v>
      </c>
      <c r="H113" s="178">
        <v>3</v>
      </c>
      <c r="I113" s="179">
        <v>17.8274015328</v>
      </c>
      <c r="J113" s="180">
        <f>ROUND(I113*H113,0)</f>
        <v>53</v>
      </c>
      <c r="K113" s="176" t="s">
        <v>157</v>
      </c>
      <c r="L113" s="39"/>
      <c r="M113" s="181" t="s">
        <v>5</v>
      </c>
      <c r="N113" s="182" t="s">
        <v>43</v>
      </c>
      <c r="O113" s="40"/>
      <c r="P113" s="183">
        <f>O113*H113</f>
        <v>0</v>
      </c>
      <c r="Q113" s="183">
        <v>0</v>
      </c>
      <c r="R113" s="183">
        <f>Q113*H113</f>
        <v>0</v>
      </c>
      <c r="S113" s="183">
        <v>1E-3</v>
      </c>
      <c r="T113" s="184">
        <f>S113*H113</f>
        <v>3.0000000000000001E-3</v>
      </c>
      <c r="V113" s="319"/>
      <c r="AR113" s="24" t="s">
        <v>86</v>
      </c>
      <c r="AT113" s="24" t="s">
        <v>153</v>
      </c>
      <c r="AU113" s="24" t="s">
        <v>80</v>
      </c>
      <c r="AY113" s="24" t="s">
        <v>151</v>
      </c>
      <c r="BE113" s="185">
        <f>IF(N113="základní",J113,0)</f>
        <v>53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4" t="s">
        <v>11</v>
      </c>
      <c r="BK113" s="185">
        <f>ROUND(I113*H113,0)</f>
        <v>53</v>
      </c>
      <c r="BL113" s="24" t="s">
        <v>86</v>
      </c>
      <c r="BM113" s="24" t="s">
        <v>195</v>
      </c>
    </row>
    <row r="114" spans="2:65" s="11" customFormat="1">
      <c r="B114" s="186"/>
      <c r="D114" s="187" t="s">
        <v>159</v>
      </c>
      <c r="E114" s="188" t="s">
        <v>5</v>
      </c>
      <c r="F114" s="189" t="s">
        <v>196</v>
      </c>
      <c r="H114" s="190">
        <v>3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V114" s="319"/>
      <c r="AT114" s="188" t="s">
        <v>159</v>
      </c>
      <c r="AU114" s="188" t="s">
        <v>80</v>
      </c>
      <c r="AV114" s="11" t="s">
        <v>80</v>
      </c>
      <c r="AW114" s="11" t="s">
        <v>36</v>
      </c>
      <c r="AX114" s="11" t="s">
        <v>11</v>
      </c>
      <c r="AY114" s="188" t="s">
        <v>151</v>
      </c>
    </row>
    <row r="115" spans="2:65" s="10" customFormat="1" ht="29.85" customHeight="1">
      <c r="B115" s="160"/>
      <c r="D115" s="161" t="s">
        <v>71</v>
      </c>
      <c r="E115" s="171" t="s">
        <v>197</v>
      </c>
      <c r="F115" s="171" t="s">
        <v>198</v>
      </c>
      <c r="I115" s="163"/>
      <c r="J115" s="172">
        <f>BK115</f>
        <v>18283</v>
      </c>
      <c r="L115" s="160"/>
      <c r="M115" s="165"/>
      <c r="N115" s="166"/>
      <c r="O115" s="166"/>
      <c r="P115" s="167">
        <f>SUM(P116:P120)</f>
        <v>0</v>
      </c>
      <c r="Q115" s="166"/>
      <c r="R115" s="167">
        <f>SUM(R116:R120)</f>
        <v>0</v>
      </c>
      <c r="S115" s="166"/>
      <c r="T115" s="168">
        <f>SUM(T116:T120)</f>
        <v>0</v>
      </c>
      <c r="V115" s="319"/>
      <c r="AR115" s="161" t="s">
        <v>11</v>
      </c>
      <c r="AT115" s="169" t="s">
        <v>71</v>
      </c>
      <c r="AU115" s="169" t="s">
        <v>11</v>
      </c>
      <c r="AY115" s="161" t="s">
        <v>151</v>
      </c>
      <c r="BK115" s="170">
        <f>SUM(BK116:BK120)</f>
        <v>18283</v>
      </c>
    </row>
    <row r="116" spans="2:65" s="1" customFormat="1" ht="25.5" customHeight="1">
      <c r="B116" s="173"/>
      <c r="C116" s="174" t="s">
        <v>27</v>
      </c>
      <c r="D116" s="174" t="s">
        <v>153</v>
      </c>
      <c r="E116" s="175" t="s">
        <v>199</v>
      </c>
      <c r="F116" s="176" t="s">
        <v>200</v>
      </c>
      <c r="G116" s="177" t="s">
        <v>201</v>
      </c>
      <c r="H116" s="178">
        <v>7.351</v>
      </c>
      <c r="I116" s="179">
        <v>1306.7205311999999</v>
      </c>
      <c r="J116" s="180">
        <f>ROUND(I116*H116,0)</f>
        <v>9606</v>
      </c>
      <c r="K116" s="176" t="s">
        <v>157</v>
      </c>
      <c r="L116" s="39"/>
      <c r="M116" s="181" t="s">
        <v>5</v>
      </c>
      <c r="N116" s="182" t="s">
        <v>43</v>
      </c>
      <c r="O116" s="40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V116" s="319"/>
      <c r="AR116" s="24" t="s">
        <v>86</v>
      </c>
      <c r="AT116" s="24" t="s">
        <v>153</v>
      </c>
      <c r="AU116" s="24" t="s">
        <v>80</v>
      </c>
      <c r="AY116" s="24" t="s">
        <v>151</v>
      </c>
      <c r="BE116" s="185">
        <f>IF(N116="základní",J116,0)</f>
        <v>9606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4" t="s">
        <v>11</v>
      </c>
      <c r="BK116" s="185">
        <f>ROUND(I116*H116,0)</f>
        <v>9606</v>
      </c>
      <c r="BL116" s="24" t="s">
        <v>86</v>
      </c>
      <c r="BM116" s="24" t="s">
        <v>202</v>
      </c>
    </row>
    <row r="117" spans="2:65" s="1" customFormat="1" ht="25.5" customHeight="1">
      <c r="B117" s="173"/>
      <c r="C117" s="174" t="s">
        <v>203</v>
      </c>
      <c r="D117" s="174" t="s">
        <v>153</v>
      </c>
      <c r="E117" s="175" t="s">
        <v>204</v>
      </c>
      <c r="F117" s="176" t="s">
        <v>205</v>
      </c>
      <c r="G117" s="177" t="s">
        <v>201</v>
      </c>
      <c r="H117" s="178">
        <v>7.351</v>
      </c>
      <c r="I117" s="179">
        <v>221.20911849599997</v>
      </c>
      <c r="J117" s="180">
        <f>ROUND(I117*H117,0)</f>
        <v>1626</v>
      </c>
      <c r="K117" s="176" t="s">
        <v>157</v>
      </c>
      <c r="L117" s="39"/>
      <c r="M117" s="181" t="s">
        <v>5</v>
      </c>
      <c r="N117" s="182" t="s">
        <v>43</v>
      </c>
      <c r="O117" s="40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V117" s="319"/>
      <c r="AR117" s="24" t="s">
        <v>86</v>
      </c>
      <c r="AT117" s="24" t="s">
        <v>153</v>
      </c>
      <c r="AU117" s="24" t="s">
        <v>80</v>
      </c>
      <c r="AY117" s="24" t="s">
        <v>151</v>
      </c>
      <c r="BE117" s="185">
        <f>IF(N117="základní",J117,0)</f>
        <v>1626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4" t="s">
        <v>11</v>
      </c>
      <c r="BK117" s="185">
        <f>ROUND(I117*H117,0)</f>
        <v>1626</v>
      </c>
      <c r="BL117" s="24" t="s">
        <v>86</v>
      </c>
      <c r="BM117" s="24" t="s">
        <v>206</v>
      </c>
    </row>
    <row r="118" spans="2:65" s="1" customFormat="1" ht="25.5" customHeight="1">
      <c r="B118" s="173"/>
      <c r="C118" s="174" t="s">
        <v>207</v>
      </c>
      <c r="D118" s="174" t="s">
        <v>153</v>
      </c>
      <c r="E118" s="175" t="s">
        <v>208</v>
      </c>
      <c r="F118" s="176" t="s">
        <v>209</v>
      </c>
      <c r="G118" s="177" t="s">
        <v>201</v>
      </c>
      <c r="H118" s="178">
        <v>66.159000000000006</v>
      </c>
      <c r="I118" s="179">
        <v>9.6137296223999993</v>
      </c>
      <c r="J118" s="180">
        <f>ROUND(I118*H118,0)</f>
        <v>636</v>
      </c>
      <c r="K118" s="176" t="s">
        <v>157</v>
      </c>
      <c r="L118" s="39"/>
      <c r="M118" s="181" t="s">
        <v>5</v>
      </c>
      <c r="N118" s="182" t="s">
        <v>43</v>
      </c>
      <c r="O118" s="40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V118" s="319"/>
      <c r="AR118" s="24" t="s">
        <v>86</v>
      </c>
      <c r="AT118" s="24" t="s">
        <v>153</v>
      </c>
      <c r="AU118" s="24" t="s">
        <v>80</v>
      </c>
      <c r="AY118" s="24" t="s">
        <v>151</v>
      </c>
      <c r="BE118" s="185">
        <f>IF(N118="základní",J118,0)</f>
        <v>636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4" t="s">
        <v>11</v>
      </c>
      <c r="BK118" s="185">
        <f>ROUND(I118*H118,0)</f>
        <v>636</v>
      </c>
      <c r="BL118" s="24" t="s">
        <v>86</v>
      </c>
      <c r="BM118" s="24" t="s">
        <v>210</v>
      </c>
    </row>
    <row r="119" spans="2:65" s="11" customFormat="1">
      <c r="B119" s="186"/>
      <c r="D119" s="187" t="s">
        <v>159</v>
      </c>
      <c r="F119" s="189" t="s">
        <v>211</v>
      </c>
      <c r="H119" s="190">
        <v>66.159000000000006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V119" s="319"/>
      <c r="AT119" s="188" t="s">
        <v>159</v>
      </c>
      <c r="AU119" s="188" t="s">
        <v>80</v>
      </c>
      <c r="AV119" s="11" t="s">
        <v>80</v>
      </c>
      <c r="AW119" s="11" t="s">
        <v>6</v>
      </c>
      <c r="AX119" s="11" t="s">
        <v>11</v>
      </c>
      <c r="AY119" s="188" t="s">
        <v>151</v>
      </c>
    </row>
    <row r="120" spans="2:65" s="1" customFormat="1" ht="25.5" customHeight="1">
      <c r="B120" s="173"/>
      <c r="C120" s="174" t="s">
        <v>212</v>
      </c>
      <c r="D120" s="174" t="s">
        <v>153</v>
      </c>
      <c r="E120" s="175" t="s">
        <v>213</v>
      </c>
      <c r="F120" s="176" t="s">
        <v>214</v>
      </c>
      <c r="G120" s="177" t="s">
        <v>201</v>
      </c>
      <c r="H120" s="178">
        <v>7.351</v>
      </c>
      <c r="I120" s="179">
        <v>872.7026404799999</v>
      </c>
      <c r="J120" s="180">
        <f>ROUND(I120*H120,0)</f>
        <v>6415</v>
      </c>
      <c r="K120" s="176" t="s">
        <v>157</v>
      </c>
      <c r="L120" s="39"/>
      <c r="M120" s="181" t="s">
        <v>5</v>
      </c>
      <c r="N120" s="182" t="s">
        <v>43</v>
      </c>
      <c r="O120" s="40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V120" s="319"/>
      <c r="AR120" s="24" t="s">
        <v>86</v>
      </c>
      <c r="AT120" s="24" t="s">
        <v>153</v>
      </c>
      <c r="AU120" s="24" t="s">
        <v>80</v>
      </c>
      <c r="AY120" s="24" t="s">
        <v>151</v>
      </c>
      <c r="BE120" s="185">
        <f>IF(N120="základní",J120,0)</f>
        <v>6415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4" t="s">
        <v>11</v>
      </c>
      <c r="BK120" s="185">
        <f>ROUND(I120*H120,0)</f>
        <v>6415</v>
      </c>
      <c r="BL120" s="24" t="s">
        <v>86</v>
      </c>
      <c r="BM120" s="24" t="s">
        <v>215</v>
      </c>
    </row>
    <row r="121" spans="2:65" s="10" customFormat="1" ht="29.85" customHeight="1">
      <c r="B121" s="160"/>
      <c r="D121" s="161" t="s">
        <v>71</v>
      </c>
      <c r="E121" s="171" t="s">
        <v>216</v>
      </c>
      <c r="F121" s="171" t="s">
        <v>217</v>
      </c>
      <c r="I121" s="163"/>
      <c r="J121" s="172">
        <f>BK121</f>
        <v>1796</v>
      </c>
      <c r="L121" s="160"/>
      <c r="M121" s="165"/>
      <c r="N121" s="166"/>
      <c r="O121" s="166"/>
      <c r="P121" s="167">
        <f>P122</f>
        <v>0</v>
      </c>
      <c r="Q121" s="166"/>
      <c r="R121" s="167">
        <f>R122</f>
        <v>0</v>
      </c>
      <c r="S121" s="166"/>
      <c r="T121" s="168">
        <f>T122</f>
        <v>0</v>
      </c>
      <c r="V121" s="319"/>
      <c r="AR121" s="161" t="s">
        <v>11</v>
      </c>
      <c r="AT121" s="169" t="s">
        <v>71</v>
      </c>
      <c r="AU121" s="169" t="s">
        <v>11</v>
      </c>
      <c r="AY121" s="161" t="s">
        <v>151</v>
      </c>
      <c r="BK121" s="170">
        <f>BK122</f>
        <v>1796</v>
      </c>
    </row>
    <row r="122" spans="2:65" s="1" customFormat="1" ht="16.5" customHeight="1">
      <c r="B122" s="173"/>
      <c r="C122" s="174" t="s">
        <v>218</v>
      </c>
      <c r="D122" s="174" t="s">
        <v>153</v>
      </c>
      <c r="E122" s="175" t="s">
        <v>219</v>
      </c>
      <c r="F122" s="176" t="s">
        <v>220</v>
      </c>
      <c r="G122" s="177" t="s">
        <v>201</v>
      </c>
      <c r="H122" s="178">
        <v>1.5640000000000001</v>
      </c>
      <c r="I122" s="179">
        <v>1148.0473238399998</v>
      </c>
      <c r="J122" s="180">
        <f>ROUND(I122*H122,0)</f>
        <v>1796</v>
      </c>
      <c r="K122" s="176" t="s">
        <v>157</v>
      </c>
      <c r="L122" s="39"/>
      <c r="M122" s="181" t="s">
        <v>5</v>
      </c>
      <c r="N122" s="182" t="s">
        <v>43</v>
      </c>
      <c r="O122" s="40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V122" s="319"/>
      <c r="AR122" s="24" t="s">
        <v>86</v>
      </c>
      <c r="AT122" s="24" t="s">
        <v>153</v>
      </c>
      <c r="AU122" s="24" t="s">
        <v>80</v>
      </c>
      <c r="AY122" s="24" t="s">
        <v>151</v>
      </c>
      <c r="BE122" s="185">
        <f>IF(N122="základní",J122,0)</f>
        <v>1796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4" t="s">
        <v>11</v>
      </c>
      <c r="BK122" s="185">
        <f>ROUND(I122*H122,0)</f>
        <v>1796</v>
      </c>
      <c r="BL122" s="24" t="s">
        <v>86</v>
      </c>
      <c r="BM122" s="24" t="s">
        <v>221</v>
      </c>
    </row>
    <row r="123" spans="2:65" s="10" customFormat="1" ht="37.35" customHeight="1">
      <c r="B123" s="160"/>
      <c r="D123" s="161" t="s">
        <v>71</v>
      </c>
      <c r="E123" s="162" t="s">
        <v>222</v>
      </c>
      <c r="F123" s="162" t="s">
        <v>223</v>
      </c>
      <c r="I123" s="163"/>
      <c r="J123" s="164">
        <f>BK123</f>
        <v>493118</v>
      </c>
      <c r="L123" s="160"/>
      <c r="M123" s="165"/>
      <c r="N123" s="166"/>
      <c r="O123" s="166"/>
      <c r="P123" s="167">
        <f>P124+P142+P152+P157+P180+P189+P215+P232+P245</f>
        <v>0</v>
      </c>
      <c r="Q123" s="166"/>
      <c r="R123" s="167">
        <f>R124+R142+R152+R157+R180+R189+R215+R232+R245</f>
        <v>3.0597084620000001</v>
      </c>
      <c r="S123" s="166"/>
      <c r="T123" s="168">
        <f>T124+T142+T152+T157+T180+T189+T215+T232+T245</f>
        <v>0.99760700000000002</v>
      </c>
      <c r="V123" s="319"/>
      <c r="AR123" s="161" t="s">
        <v>80</v>
      </c>
      <c r="AT123" s="169" t="s">
        <v>71</v>
      </c>
      <c r="AU123" s="169" t="s">
        <v>72</v>
      </c>
      <c r="AY123" s="161" t="s">
        <v>151</v>
      </c>
      <c r="BK123" s="170">
        <f>BK124+BK142+BK152+BK157+BK180+BK189+BK215+BK232+BK245</f>
        <v>493118</v>
      </c>
    </row>
    <row r="124" spans="2:65" s="10" customFormat="1" ht="19.899999999999999" customHeight="1">
      <c r="B124" s="160"/>
      <c r="D124" s="161" t="s">
        <v>71</v>
      </c>
      <c r="E124" s="171" t="s">
        <v>224</v>
      </c>
      <c r="F124" s="171" t="s">
        <v>225</v>
      </c>
      <c r="I124" s="163"/>
      <c r="J124" s="172">
        <f>BK124</f>
        <v>138716</v>
      </c>
      <c r="L124" s="160"/>
      <c r="M124" s="165"/>
      <c r="N124" s="166"/>
      <c r="O124" s="166"/>
      <c r="P124" s="167">
        <f>SUM(P125:P141)</f>
        <v>0</v>
      </c>
      <c r="Q124" s="166"/>
      <c r="R124" s="167">
        <f>SUM(R125:R141)</f>
        <v>0.33925742000000003</v>
      </c>
      <c r="S124" s="166"/>
      <c r="T124" s="168">
        <f>SUM(T125:T141)</f>
        <v>0</v>
      </c>
      <c r="V124" s="319"/>
      <c r="AR124" s="161" t="s">
        <v>80</v>
      </c>
      <c r="AT124" s="169" t="s">
        <v>71</v>
      </c>
      <c r="AU124" s="169" t="s">
        <v>11</v>
      </c>
      <c r="AY124" s="161" t="s">
        <v>151</v>
      </c>
      <c r="BK124" s="170">
        <f>SUM(BK125:BK141)</f>
        <v>138716</v>
      </c>
    </row>
    <row r="125" spans="2:65" s="1" customFormat="1" ht="25.5" customHeight="1">
      <c r="B125" s="173"/>
      <c r="C125" s="174" t="s">
        <v>12</v>
      </c>
      <c r="D125" s="174" t="s">
        <v>153</v>
      </c>
      <c r="E125" s="175" t="s">
        <v>226</v>
      </c>
      <c r="F125" s="176" t="s">
        <v>227</v>
      </c>
      <c r="G125" s="177" t="s">
        <v>156</v>
      </c>
      <c r="H125" s="178">
        <v>69.62</v>
      </c>
      <c r="I125" s="179">
        <v>404.61667876799993</v>
      </c>
      <c r="J125" s="180">
        <f>ROUND(I125*H125,0)</f>
        <v>28169</v>
      </c>
      <c r="K125" s="176" t="s">
        <v>157</v>
      </c>
      <c r="L125" s="39"/>
      <c r="M125" s="181" t="s">
        <v>5</v>
      </c>
      <c r="N125" s="182" t="s">
        <v>43</v>
      </c>
      <c r="O125" s="40"/>
      <c r="P125" s="183">
        <f>O125*H125</f>
        <v>0</v>
      </c>
      <c r="Q125" s="183">
        <v>1.1770000000000001E-3</v>
      </c>
      <c r="R125" s="183">
        <f>Q125*H125</f>
        <v>8.1942740000000014E-2</v>
      </c>
      <c r="S125" s="183">
        <v>0</v>
      </c>
      <c r="T125" s="184">
        <f>S125*H125</f>
        <v>0</v>
      </c>
      <c r="V125" s="319"/>
      <c r="AR125" s="24" t="s">
        <v>228</v>
      </c>
      <c r="AT125" s="24" t="s">
        <v>153</v>
      </c>
      <c r="AU125" s="24" t="s">
        <v>80</v>
      </c>
      <c r="AY125" s="24" t="s">
        <v>151</v>
      </c>
      <c r="BE125" s="185">
        <f>IF(N125="základní",J125,0)</f>
        <v>28169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4" t="s">
        <v>11</v>
      </c>
      <c r="BK125" s="185">
        <f>ROUND(I125*H125,0)</f>
        <v>28169</v>
      </c>
      <c r="BL125" s="24" t="s">
        <v>228</v>
      </c>
      <c r="BM125" s="24" t="s">
        <v>229</v>
      </c>
    </row>
    <row r="126" spans="2:65" s="11" customFormat="1">
      <c r="B126" s="186"/>
      <c r="D126" s="187" t="s">
        <v>159</v>
      </c>
      <c r="E126" s="188" t="s">
        <v>5</v>
      </c>
      <c r="F126" s="189" t="s">
        <v>230</v>
      </c>
      <c r="H126" s="190">
        <v>69.62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V126" s="319"/>
      <c r="AT126" s="188" t="s">
        <v>159</v>
      </c>
      <c r="AU126" s="188" t="s">
        <v>80</v>
      </c>
      <c r="AV126" s="11" t="s">
        <v>80</v>
      </c>
      <c r="AW126" s="11" t="s">
        <v>36</v>
      </c>
      <c r="AX126" s="11" t="s">
        <v>72</v>
      </c>
      <c r="AY126" s="188" t="s">
        <v>151</v>
      </c>
    </row>
    <row r="127" spans="2:65" s="12" customFormat="1">
      <c r="B127" s="195"/>
      <c r="D127" s="187" t="s">
        <v>159</v>
      </c>
      <c r="E127" s="196" t="s">
        <v>5</v>
      </c>
      <c r="F127" s="197" t="s">
        <v>231</v>
      </c>
      <c r="H127" s="198">
        <v>69.62</v>
      </c>
      <c r="I127" s="199"/>
      <c r="L127" s="195"/>
      <c r="M127" s="200"/>
      <c r="N127" s="201"/>
      <c r="O127" s="201"/>
      <c r="P127" s="201"/>
      <c r="Q127" s="201"/>
      <c r="R127" s="201"/>
      <c r="S127" s="201"/>
      <c r="T127" s="202"/>
      <c r="V127" s="319"/>
      <c r="AT127" s="196" t="s">
        <v>159</v>
      </c>
      <c r="AU127" s="196" t="s">
        <v>80</v>
      </c>
      <c r="AV127" s="12" t="s">
        <v>83</v>
      </c>
      <c r="AW127" s="12" t="s">
        <v>36</v>
      </c>
      <c r="AX127" s="12" t="s">
        <v>72</v>
      </c>
      <c r="AY127" s="196" t="s">
        <v>151</v>
      </c>
    </row>
    <row r="128" spans="2:65" s="13" customFormat="1">
      <c r="B128" s="203"/>
      <c r="D128" s="187" t="s">
        <v>159</v>
      </c>
      <c r="E128" s="204" t="s">
        <v>5</v>
      </c>
      <c r="F128" s="205" t="s">
        <v>232</v>
      </c>
      <c r="H128" s="206">
        <v>69.62</v>
      </c>
      <c r="I128" s="207"/>
      <c r="L128" s="203"/>
      <c r="M128" s="208"/>
      <c r="N128" s="209"/>
      <c r="O128" s="209"/>
      <c r="P128" s="209"/>
      <c r="Q128" s="209"/>
      <c r="R128" s="209"/>
      <c r="S128" s="209"/>
      <c r="T128" s="210"/>
      <c r="V128" s="319"/>
      <c r="AT128" s="204" t="s">
        <v>159</v>
      </c>
      <c r="AU128" s="204" t="s">
        <v>80</v>
      </c>
      <c r="AV128" s="13" t="s">
        <v>86</v>
      </c>
      <c r="AW128" s="13" t="s">
        <v>36</v>
      </c>
      <c r="AX128" s="13" t="s">
        <v>11</v>
      </c>
      <c r="AY128" s="204" t="s">
        <v>151</v>
      </c>
    </row>
    <row r="129" spans="2:65" s="1" customFormat="1" ht="16.5" customHeight="1">
      <c r="B129" s="173"/>
      <c r="C129" s="211" t="s">
        <v>228</v>
      </c>
      <c r="D129" s="211" t="s">
        <v>233</v>
      </c>
      <c r="E129" s="212" t="s">
        <v>234</v>
      </c>
      <c r="F129" s="213" t="s">
        <v>235</v>
      </c>
      <c r="G129" s="214" t="s">
        <v>156</v>
      </c>
      <c r="H129" s="215">
        <v>73.100999999999999</v>
      </c>
      <c r="I129" s="216">
        <v>737.83041422399992</v>
      </c>
      <c r="J129" s="217">
        <f>ROUND(I129*H129,0)</f>
        <v>53936</v>
      </c>
      <c r="K129" s="213" t="s">
        <v>5</v>
      </c>
      <c r="L129" s="218"/>
      <c r="M129" s="219" t="s">
        <v>5</v>
      </c>
      <c r="N129" s="220" t="s">
        <v>43</v>
      </c>
      <c r="O129" s="40"/>
      <c r="P129" s="183">
        <f>O129*H129</f>
        <v>0</v>
      </c>
      <c r="Q129" s="183">
        <v>1.48E-3</v>
      </c>
      <c r="R129" s="183">
        <f>Q129*H129</f>
        <v>0.10818947999999999</v>
      </c>
      <c r="S129" s="183">
        <v>0</v>
      </c>
      <c r="T129" s="184">
        <f>S129*H129</f>
        <v>0</v>
      </c>
      <c r="V129" s="319"/>
      <c r="AR129" s="24" t="s">
        <v>236</v>
      </c>
      <c r="AT129" s="24" t="s">
        <v>233</v>
      </c>
      <c r="AU129" s="24" t="s">
        <v>80</v>
      </c>
      <c r="AY129" s="24" t="s">
        <v>151</v>
      </c>
      <c r="BE129" s="185">
        <f>IF(N129="základní",J129,0)</f>
        <v>53936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4" t="s">
        <v>11</v>
      </c>
      <c r="BK129" s="185">
        <f>ROUND(I129*H129,0)</f>
        <v>53936</v>
      </c>
      <c r="BL129" s="24" t="s">
        <v>228</v>
      </c>
      <c r="BM129" s="24" t="s">
        <v>237</v>
      </c>
    </row>
    <row r="130" spans="2:65" s="11" customFormat="1">
      <c r="B130" s="186"/>
      <c r="D130" s="187" t="s">
        <v>159</v>
      </c>
      <c r="E130" s="188" t="s">
        <v>5</v>
      </c>
      <c r="F130" s="189" t="s">
        <v>238</v>
      </c>
      <c r="H130" s="190">
        <v>73.100999999999999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V130" s="319"/>
      <c r="AT130" s="188" t="s">
        <v>159</v>
      </c>
      <c r="AU130" s="188" t="s">
        <v>80</v>
      </c>
      <c r="AV130" s="11" t="s">
        <v>80</v>
      </c>
      <c r="AW130" s="11" t="s">
        <v>36</v>
      </c>
      <c r="AX130" s="11" t="s">
        <v>72</v>
      </c>
      <c r="AY130" s="188" t="s">
        <v>151</v>
      </c>
    </row>
    <row r="131" spans="2:65" s="12" customFormat="1">
      <c r="B131" s="195"/>
      <c r="D131" s="187" t="s">
        <v>159</v>
      </c>
      <c r="E131" s="196" t="s">
        <v>5</v>
      </c>
      <c r="F131" s="197" t="s">
        <v>239</v>
      </c>
      <c r="H131" s="198">
        <v>73.100999999999999</v>
      </c>
      <c r="I131" s="199"/>
      <c r="L131" s="195"/>
      <c r="M131" s="200"/>
      <c r="N131" s="201"/>
      <c r="O131" s="201"/>
      <c r="P131" s="201"/>
      <c r="Q131" s="201"/>
      <c r="R131" s="201"/>
      <c r="S131" s="201"/>
      <c r="T131" s="202"/>
      <c r="V131" s="319"/>
      <c r="AT131" s="196" t="s">
        <v>159</v>
      </c>
      <c r="AU131" s="196" t="s">
        <v>80</v>
      </c>
      <c r="AV131" s="12" t="s">
        <v>83</v>
      </c>
      <c r="AW131" s="12" t="s">
        <v>36</v>
      </c>
      <c r="AX131" s="12" t="s">
        <v>11</v>
      </c>
      <c r="AY131" s="196" t="s">
        <v>151</v>
      </c>
    </row>
    <row r="132" spans="2:65" s="1" customFormat="1" ht="25.5" customHeight="1">
      <c r="B132" s="173"/>
      <c r="C132" s="174" t="s">
        <v>240</v>
      </c>
      <c r="D132" s="174" t="s">
        <v>153</v>
      </c>
      <c r="E132" s="175" t="s">
        <v>241</v>
      </c>
      <c r="F132" s="176" t="s">
        <v>242</v>
      </c>
      <c r="G132" s="177" t="s">
        <v>156</v>
      </c>
      <c r="H132" s="178">
        <v>69.62</v>
      </c>
      <c r="I132" s="179">
        <v>214.20882993599997</v>
      </c>
      <c r="J132" s="180">
        <f>ROUND(I132*H132,0)</f>
        <v>14913</v>
      </c>
      <c r="K132" s="176" t="s">
        <v>157</v>
      </c>
      <c r="L132" s="39"/>
      <c r="M132" s="181" t="s">
        <v>5</v>
      </c>
      <c r="N132" s="182" t="s">
        <v>43</v>
      </c>
      <c r="O132" s="40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V132" s="319"/>
      <c r="AR132" s="24" t="s">
        <v>228</v>
      </c>
      <c r="AT132" s="24" t="s">
        <v>153</v>
      </c>
      <c r="AU132" s="24" t="s">
        <v>80</v>
      </c>
      <c r="AY132" s="24" t="s">
        <v>151</v>
      </c>
      <c r="BE132" s="185">
        <f>IF(N132="základní",J132,0)</f>
        <v>14913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4" t="s">
        <v>11</v>
      </c>
      <c r="BK132" s="185">
        <f>ROUND(I132*H132,0)</f>
        <v>14913</v>
      </c>
      <c r="BL132" s="24" t="s">
        <v>228</v>
      </c>
      <c r="BM132" s="24" t="s">
        <v>243</v>
      </c>
    </row>
    <row r="133" spans="2:65" s="11" customFormat="1">
      <c r="B133" s="186"/>
      <c r="D133" s="187" t="s">
        <v>159</v>
      </c>
      <c r="E133" s="188" t="s">
        <v>5</v>
      </c>
      <c r="F133" s="189" t="s">
        <v>230</v>
      </c>
      <c r="H133" s="190">
        <v>69.62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V133" s="319"/>
      <c r="AT133" s="188" t="s">
        <v>159</v>
      </c>
      <c r="AU133" s="188" t="s">
        <v>80</v>
      </c>
      <c r="AV133" s="11" t="s">
        <v>80</v>
      </c>
      <c r="AW133" s="11" t="s">
        <v>36</v>
      </c>
      <c r="AX133" s="11" t="s">
        <v>72</v>
      </c>
      <c r="AY133" s="188" t="s">
        <v>151</v>
      </c>
    </row>
    <row r="134" spans="2:65" s="12" customFormat="1">
      <c r="B134" s="195"/>
      <c r="D134" s="187" t="s">
        <v>159</v>
      </c>
      <c r="E134" s="196" t="s">
        <v>5</v>
      </c>
      <c r="F134" s="197" t="s">
        <v>231</v>
      </c>
      <c r="H134" s="198">
        <v>69.62</v>
      </c>
      <c r="I134" s="199"/>
      <c r="L134" s="195"/>
      <c r="M134" s="200"/>
      <c r="N134" s="201"/>
      <c r="O134" s="201"/>
      <c r="P134" s="201"/>
      <c r="Q134" s="201"/>
      <c r="R134" s="201"/>
      <c r="S134" s="201"/>
      <c r="T134" s="202"/>
      <c r="V134" s="319"/>
      <c r="AT134" s="196" t="s">
        <v>159</v>
      </c>
      <c r="AU134" s="196" t="s">
        <v>80</v>
      </c>
      <c r="AV134" s="12" t="s">
        <v>83</v>
      </c>
      <c r="AW134" s="12" t="s">
        <v>36</v>
      </c>
      <c r="AX134" s="12" t="s">
        <v>72</v>
      </c>
      <c r="AY134" s="196" t="s">
        <v>151</v>
      </c>
    </row>
    <row r="135" spans="2:65" s="13" customFormat="1">
      <c r="B135" s="203"/>
      <c r="D135" s="187" t="s">
        <v>159</v>
      </c>
      <c r="E135" s="204" t="s">
        <v>94</v>
      </c>
      <c r="F135" s="205" t="s">
        <v>244</v>
      </c>
      <c r="H135" s="206">
        <v>69.62</v>
      </c>
      <c r="I135" s="207"/>
      <c r="L135" s="203"/>
      <c r="M135" s="208"/>
      <c r="N135" s="209"/>
      <c r="O135" s="209"/>
      <c r="P135" s="209"/>
      <c r="Q135" s="209"/>
      <c r="R135" s="209"/>
      <c r="S135" s="209"/>
      <c r="T135" s="210"/>
      <c r="V135" s="319"/>
      <c r="AT135" s="204" t="s">
        <v>159</v>
      </c>
      <c r="AU135" s="204" t="s">
        <v>80</v>
      </c>
      <c r="AV135" s="13" t="s">
        <v>86</v>
      </c>
      <c r="AW135" s="13" t="s">
        <v>36</v>
      </c>
      <c r="AX135" s="13" t="s">
        <v>11</v>
      </c>
      <c r="AY135" s="204" t="s">
        <v>151</v>
      </c>
    </row>
    <row r="136" spans="2:65" s="1" customFormat="1" ht="16.5" customHeight="1">
      <c r="B136" s="173"/>
      <c r="C136" s="211" t="s">
        <v>245</v>
      </c>
      <c r="D136" s="211" t="s">
        <v>233</v>
      </c>
      <c r="E136" s="212" t="s">
        <v>246</v>
      </c>
      <c r="F136" s="213" t="s">
        <v>247</v>
      </c>
      <c r="G136" s="214" t="s">
        <v>156</v>
      </c>
      <c r="H136" s="215">
        <v>71.012</v>
      </c>
      <c r="I136" s="216">
        <v>547.42256539200002</v>
      </c>
      <c r="J136" s="217">
        <f>ROUND(I136*H136,0)</f>
        <v>38874</v>
      </c>
      <c r="K136" s="213" t="s">
        <v>157</v>
      </c>
      <c r="L136" s="218"/>
      <c r="M136" s="219" t="s">
        <v>5</v>
      </c>
      <c r="N136" s="220" t="s">
        <v>43</v>
      </c>
      <c r="O136" s="40"/>
      <c r="P136" s="183">
        <f>O136*H136</f>
        <v>0</v>
      </c>
      <c r="Q136" s="183">
        <v>2.0999999999999999E-3</v>
      </c>
      <c r="R136" s="183">
        <f>Q136*H136</f>
        <v>0.14912519999999999</v>
      </c>
      <c r="S136" s="183">
        <v>0</v>
      </c>
      <c r="T136" s="184">
        <f>S136*H136</f>
        <v>0</v>
      </c>
      <c r="V136" s="319"/>
      <c r="AR136" s="24" t="s">
        <v>236</v>
      </c>
      <c r="AT136" s="24" t="s">
        <v>233</v>
      </c>
      <c r="AU136" s="24" t="s">
        <v>80</v>
      </c>
      <c r="AY136" s="24" t="s">
        <v>151</v>
      </c>
      <c r="BE136" s="185">
        <f>IF(N136="základní",J136,0)</f>
        <v>38874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4" t="s">
        <v>11</v>
      </c>
      <c r="BK136" s="185">
        <f>ROUND(I136*H136,0)</f>
        <v>38874</v>
      </c>
      <c r="BL136" s="24" t="s">
        <v>228</v>
      </c>
      <c r="BM136" s="24" t="s">
        <v>248</v>
      </c>
    </row>
    <row r="137" spans="2:65" s="11" customFormat="1">
      <c r="B137" s="186"/>
      <c r="D137" s="187" t="s">
        <v>159</v>
      </c>
      <c r="E137" s="188" t="s">
        <v>5</v>
      </c>
      <c r="F137" s="189" t="s">
        <v>249</v>
      </c>
      <c r="H137" s="190">
        <v>71.012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V137" s="319"/>
      <c r="AT137" s="188" t="s">
        <v>159</v>
      </c>
      <c r="AU137" s="188" t="s">
        <v>80</v>
      </c>
      <c r="AV137" s="11" t="s">
        <v>80</v>
      </c>
      <c r="AW137" s="11" t="s">
        <v>36</v>
      </c>
      <c r="AX137" s="11" t="s">
        <v>72</v>
      </c>
      <c r="AY137" s="188" t="s">
        <v>151</v>
      </c>
    </row>
    <row r="138" spans="2:65" s="11" customFormat="1">
      <c r="B138" s="186"/>
      <c r="D138" s="187" t="s">
        <v>159</v>
      </c>
      <c r="E138" s="188" t="s">
        <v>5</v>
      </c>
      <c r="F138" s="189" t="s">
        <v>250</v>
      </c>
      <c r="H138" s="190">
        <v>0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V138" s="319"/>
      <c r="AT138" s="188" t="s">
        <v>159</v>
      </c>
      <c r="AU138" s="188" t="s">
        <v>80</v>
      </c>
      <c r="AV138" s="11" t="s">
        <v>80</v>
      </c>
      <c r="AW138" s="11" t="s">
        <v>36</v>
      </c>
      <c r="AX138" s="11" t="s">
        <v>72</v>
      </c>
      <c r="AY138" s="188" t="s">
        <v>151</v>
      </c>
    </row>
    <row r="139" spans="2:65" s="12" customFormat="1">
      <c r="B139" s="195"/>
      <c r="D139" s="187" t="s">
        <v>159</v>
      </c>
      <c r="E139" s="196" t="s">
        <v>5</v>
      </c>
      <c r="F139" s="197" t="s">
        <v>251</v>
      </c>
      <c r="H139" s="198">
        <v>71.012</v>
      </c>
      <c r="I139" s="199"/>
      <c r="L139" s="195"/>
      <c r="M139" s="200"/>
      <c r="N139" s="201"/>
      <c r="O139" s="201"/>
      <c r="P139" s="201"/>
      <c r="Q139" s="201"/>
      <c r="R139" s="201"/>
      <c r="S139" s="201"/>
      <c r="T139" s="202"/>
      <c r="V139" s="319"/>
      <c r="AT139" s="196" t="s">
        <v>159</v>
      </c>
      <c r="AU139" s="196" t="s">
        <v>80</v>
      </c>
      <c r="AV139" s="12" t="s">
        <v>83</v>
      </c>
      <c r="AW139" s="12" t="s">
        <v>36</v>
      </c>
      <c r="AX139" s="12" t="s">
        <v>11</v>
      </c>
      <c r="AY139" s="196" t="s">
        <v>151</v>
      </c>
    </row>
    <row r="140" spans="2:65" s="1" customFormat="1" ht="25.5" customHeight="1">
      <c r="B140" s="173"/>
      <c r="C140" s="174" t="s">
        <v>252</v>
      </c>
      <c r="D140" s="174" t="s">
        <v>153</v>
      </c>
      <c r="E140" s="175" t="s">
        <v>253</v>
      </c>
      <c r="F140" s="176" t="s">
        <v>254</v>
      </c>
      <c r="G140" s="177" t="s">
        <v>201</v>
      </c>
      <c r="H140" s="178">
        <v>0.33900000000000002</v>
      </c>
      <c r="I140" s="179">
        <v>4760.1962207999995</v>
      </c>
      <c r="J140" s="180">
        <f>ROUND(I140*H140,0)</f>
        <v>1614</v>
      </c>
      <c r="K140" s="176" t="s">
        <v>157</v>
      </c>
      <c r="L140" s="39"/>
      <c r="M140" s="181" t="s">
        <v>5</v>
      </c>
      <c r="N140" s="182" t="s">
        <v>43</v>
      </c>
      <c r="O140" s="40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V140" s="319"/>
      <c r="AR140" s="24" t="s">
        <v>228</v>
      </c>
      <c r="AT140" s="24" t="s">
        <v>153</v>
      </c>
      <c r="AU140" s="24" t="s">
        <v>80</v>
      </c>
      <c r="AY140" s="24" t="s">
        <v>151</v>
      </c>
      <c r="BE140" s="185">
        <f>IF(N140="základní",J140,0)</f>
        <v>1614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4" t="s">
        <v>11</v>
      </c>
      <c r="BK140" s="185">
        <f>ROUND(I140*H140,0)</f>
        <v>1614</v>
      </c>
      <c r="BL140" s="24" t="s">
        <v>228</v>
      </c>
      <c r="BM140" s="24" t="s">
        <v>255</v>
      </c>
    </row>
    <row r="141" spans="2:65" s="1" customFormat="1" ht="16.5" customHeight="1">
      <c r="B141" s="173"/>
      <c r="C141" s="174" t="s">
        <v>256</v>
      </c>
      <c r="D141" s="174" t="s">
        <v>153</v>
      </c>
      <c r="E141" s="175" t="s">
        <v>257</v>
      </c>
      <c r="F141" s="176" t="s">
        <v>258</v>
      </c>
      <c r="G141" s="177" t="s">
        <v>201</v>
      </c>
      <c r="H141" s="178">
        <v>0.33900000000000002</v>
      </c>
      <c r="I141" s="179">
        <v>3570.1471655999999</v>
      </c>
      <c r="J141" s="180">
        <f>ROUND(I141*H141,0)</f>
        <v>1210</v>
      </c>
      <c r="K141" s="176" t="s">
        <v>157</v>
      </c>
      <c r="L141" s="39"/>
      <c r="M141" s="181" t="s">
        <v>5</v>
      </c>
      <c r="N141" s="182" t="s">
        <v>43</v>
      </c>
      <c r="O141" s="40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V141" s="319"/>
      <c r="AR141" s="24" t="s">
        <v>228</v>
      </c>
      <c r="AT141" s="24" t="s">
        <v>153</v>
      </c>
      <c r="AU141" s="24" t="s">
        <v>80</v>
      </c>
      <c r="AY141" s="24" t="s">
        <v>151</v>
      </c>
      <c r="BE141" s="185">
        <f>IF(N141="základní",J141,0)</f>
        <v>1210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4" t="s">
        <v>11</v>
      </c>
      <c r="BK141" s="185">
        <f>ROUND(I141*H141,0)</f>
        <v>1210</v>
      </c>
      <c r="BL141" s="24" t="s">
        <v>228</v>
      </c>
      <c r="BM141" s="24" t="s">
        <v>259</v>
      </c>
    </row>
    <row r="142" spans="2:65" s="10" customFormat="1" ht="29.85" customHeight="1">
      <c r="B142" s="160"/>
      <c r="D142" s="161" t="s">
        <v>71</v>
      </c>
      <c r="E142" s="171" t="s">
        <v>260</v>
      </c>
      <c r="F142" s="171" t="s">
        <v>261</v>
      </c>
      <c r="I142" s="163"/>
      <c r="J142" s="172">
        <f>BK142</f>
        <v>6564</v>
      </c>
      <c r="L142" s="160"/>
      <c r="M142" s="165"/>
      <c r="N142" s="166"/>
      <c r="O142" s="166"/>
      <c r="P142" s="167">
        <f>SUM(P143:P151)</f>
        <v>0</v>
      </c>
      <c r="Q142" s="166"/>
      <c r="R142" s="167">
        <f>SUM(R143:R151)</f>
        <v>2.2744480000000001E-2</v>
      </c>
      <c r="S142" s="166"/>
      <c r="T142" s="168">
        <f>SUM(T143:T151)</f>
        <v>2.102E-2</v>
      </c>
      <c r="V142" s="319"/>
      <c r="AR142" s="161" t="s">
        <v>80</v>
      </c>
      <c r="AT142" s="169" t="s">
        <v>71</v>
      </c>
      <c r="AU142" s="169" t="s">
        <v>11</v>
      </c>
      <c r="AY142" s="161" t="s">
        <v>151</v>
      </c>
      <c r="BK142" s="170">
        <f>SUM(BK143:BK151)</f>
        <v>6564</v>
      </c>
    </row>
    <row r="143" spans="2:65" s="1" customFormat="1" ht="16.5" customHeight="1">
      <c r="B143" s="173"/>
      <c r="C143" s="174" t="s">
        <v>10</v>
      </c>
      <c r="D143" s="174" t="s">
        <v>153</v>
      </c>
      <c r="E143" s="175" t="s">
        <v>262</v>
      </c>
      <c r="F143" s="176" t="s">
        <v>263</v>
      </c>
      <c r="G143" s="177" t="s">
        <v>264</v>
      </c>
      <c r="H143" s="178">
        <v>1</v>
      </c>
      <c r="I143" s="179">
        <v>119.471591424</v>
      </c>
      <c r="J143" s="180">
        <f t="shared" ref="J143:J151" si="0">ROUND(I143*H143,0)</f>
        <v>119</v>
      </c>
      <c r="K143" s="176" t="s">
        <v>157</v>
      </c>
      <c r="L143" s="39"/>
      <c r="M143" s="181" t="s">
        <v>5</v>
      </c>
      <c r="N143" s="182" t="s">
        <v>43</v>
      </c>
      <c r="O143" s="40"/>
      <c r="P143" s="183">
        <f t="shared" ref="P143:P151" si="1">O143*H143</f>
        <v>0</v>
      </c>
      <c r="Q143" s="183">
        <v>0</v>
      </c>
      <c r="R143" s="183">
        <f t="shared" ref="R143:R151" si="2">Q143*H143</f>
        <v>0</v>
      </c>
      <c r="S143" s="183">
        <v>1.9460000000000002E-2</v>
      </c>
      <c r="T143" s="184">
        <f t="shared" ref="T143:T151" si="3">S143*H143</f>
        <v>1.9460000000000002E-2</v>
      </c>
      <c r="V143" s="319"/>
      <c r="AR143" s="24" t="s">
        <v>228</v>
      </c>
      <c r="AT143" s="24" t="s">
        <v>153</v>
      </c>
      <c r="AU143" s="24" t="s">
        <v>80</v>
      </c>
      <c r="AY143" s="24" t="s">
        <v>151</v>
      </c>
      <c r="BE143" s="185">
        <f t="shared" ref="BE143:BE151" si="4">IF(N143="základní",J143,0)</f>
        <v>119</v>
      </c>
      <c r="BF143" s="185">
        <f t="shared" ref="BF143:BF151" si="5">IF(N143="snížená",J143,0)</f>
        <v>0</v>
      </c>
      <c r="BG143" s="185">
        <f t="shared" ref="BG143:BG151" si="6">IF(N143="zákl. přenesená",J143,0)</f>
        <v>0</v>
      </c>
      <c r="BH143" s="185">
        <f t="shared" ref="BH143:BH151" si="7">IF(N143="sníž. přenesená",J143,0)</f>
        <v>0</v>
      </c>
      <c r="BI143" s="185">
        <f t="shared" ref="BI143:BI151" si="8">IF(N143="nulová",J143,0)</f>
        <v>0</v>
      </c>
      <c r="BJ143" s="24" t="s">
        <v>11</v>
      </c>
      <c r="BK143" s="185">
        <f t="shared" ref="BK143:BK151" si="9">ROUND(I143*H143,0)</f>
        <v>119</v>
      </c>
      <c r="BL143" s="24" t="s">
        <v>228</v>
      </c>
      <c r="BM143" s="24" t="s">
        <v>265</v>
      </c>
    </row>
    <row r="144" spans="2:65" s="1" customFormat="1" ht="16.5" customHeight="1">
      <c r="B144" s="173"/>
      <c r="C144" s="174" t="s">
        <v>266</v>
      </c>
      <c r="D144" s="174" t="s">
        <v>153</v>
      </c>
      <c r="E144" s="175" t="s">
        <v>267</v>
      </c>
      <c r="F144" s="176" t="s">
        <v>268</v>
      </c>
      <c r="G144" s="177" t="s">
        <v>264</v>
      </c>
      <c r="H144" s="178">
        <v>1</v>
      </c>
      <c r="I144" s="179">
        <v>1194.7159142399998</v>
      </c>
      <c r="J144" s="180">
        <f t="shared" si="0"/>
        <v>1195</v>
      </c>
      <c r="K144" s="176" t="s">
        <v>157</v>
      </c>
      <c r="L144" s="39"/>
      <c r="M144" s="181" t="s">
        <v>5</v>
      </c>
      <c r="N144" s="182" t="s">
        <v>43</v>
      </c>
      <c r="O144" s="40"/>
      <c r="P144" s="183">
        <f t="shared" si="1"/>
        <v>0</v>
      </c>
      <c r="Q144" s="183">
        <v>1.8618199999999999E-3</v>
      </c>
      <c r="R144" s="183">
        <f t="shared" si="2"/>
        <v>1.8618199999999999E-3</v>
      </c>
      <c r="S144" s="183">
        <v>0</v>
      </c>
      <c r="T144" s="184">
        <f t="shared" si="3"/>
        <v>0</v>
      </c>
      <c r="V144" s="319"/>
      <c r="AR144" s="24" t="s">
        <v>228</v>
      </c>
      <c r="AT144" s="24" t="s">
        <v>153</v>
      </c>
      <c r="AU144" s="24" t="s">
        <v>80</v>
      </c>
      <c r="AY144" s="24" t="s">
        <v>151</v>
      </c>
      <c r="BE144" s="185">
        <f t="shared" si="4"/>
        <v>1195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24" t="s">
        <v>11</v>
      </c>
      <c r="BK144" s="185">
        <f t="shared" si="9"/>
        <v>1195</v>
      </c>
      <c r="BL144" s="24" t="s">
        <v>228</v>
      </c>
      <c r="BM144" s="24" t="s">
        <v>269</v>
      </c>
    </row>
    <row r="145" spans="2:65" s="1" customFormat="1" ht="16.5" customHeight="1">
      <c r="B145" s="173"/>
      <c r="C145" s="211" t="s">
        <v>270</v>
      </c>
      <c r="D145" s="211" t="s">
        <v>233</v>
      </c>
      <c r="E145" s="212" t="s">
        <v>271</v>
      </c>
      <c r="F145" s="213" t="s">
        <v>272</v>
      </c>
      <c r="G145" s="214" t="s">
        <v>165</v>
      </c>
      <c r="H145" s="215">
        <v>1</v>
      </c>
      <c r="I145" s="216">
        <v>1054.71014304</v>
      </c>
      <c r="J145" s="217">
        <f t="shared" si="0"/>
        <v>1055</v>
      </c>
      <c r="K145" s="213" t="s">
        <v>157</v>
      </c>
      <c r="L145" s="218"/>
      <c r="M145" s="219" t="s">
        <v>5</v>
      </c>
      <c r="N145" s="220" t="s">
        <v>43</v>
      </c>
      <c r="O145" s="40"/>
      <c r="P145" s="183">
        <f t="shared" si="1"/>
        <v>0</v>
      </c>
      <c r="Q145" s="183">
        <v>1.2E-2</v>
      </c>
      <c r="R145" s="183">
        <f t="shared" si="2"/>
        <v>1.2E-2</v>
      </c>
      <c r="S145" s="183">
        <v>0</v>
      </c>
      <c r="T145" s="184">
        <f t="shared" si="3"/>
        <v>0</v>
      </c>
      <c r="V145" s="319"/>
      <c r="AR145" s="24" t="s">
        <v>236</v>
      </c>
      <c r="AT145" s="24" t="s">
        <v>233</v>
      </c>
      <c r="AU145" s="24" t="s">
        <v>80</v>
      </c>
      <c r="AY145" s="24" t="s">
        <v>151</v>
      </c>
      <c r="BE145" s="185">
        <f t="shared" si="4"/>
        <v>1055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24" t="s">
        <v>11</v>
      </c>
      <c r="BK145" s="185">
        <f t="shared" si="9"/>
        <v>1055</v>
      </c>
      <c r="BL145" s="24" t="s">
        <v>228</v>
      </c>
      <c r="BM145" s="24" t="s">
        <v>273</v>
      </c>
    </row>
    <row r="146" spans="2:65" s="1" customFormat="1" ht="16.5" customHeight="1">
      <c r="B146" s="173"/>
      <c r="C146" s="211" t="s">
        <v>274</v>
      </c>
      <c r="D146" s="211" t="s">
        <v>233</v>
      </c>
      <c r="E146" s="212" t="s">
        <v>275</v>
      </c>
      <c r="F146" s="213" t="s">
        <v>276</v>
      </c>
      <c r="G146" s="214" t="s">
        <v>165</v>
      </c>
      <c r="H146" s="215">
        <v>1</v>
      </c>
      <c r="I146" s="216">
        <v>905.37065375999998</v>
      </c>
      <c r="J146" s="217">
        <f t="shared" si="0"/>
        <v>905</v>
      </c>
      <c r="K146" s="213" t="s">
        <v>157</v>
      </c>
      <c r="L146" s="218"/>
      <c r="M146" s="219" t="s">
        <v>5</v>
      </c>
      <c r="N146" s="220" t="s">
        <v>43</v>
      </c>
      <c r="O146" s="40"/>
      <c r="P146" s="183">
        <f t="shared" si="1"/>
        <v>0</v>
      </c>
      <c r="Q146" s="183">
        <v>6.0000000000000001E-3</v>
      </c>
      <c r="R146" s="183">
        <f t="shared" si="2"/>
        <v>6.0000000000000001E-3</v>
      </c>
      <c r="S146" s="183">
        <v>0</v>
      </c>
      <c r="T146" s="184">
        <f t="shared" si="3"/>
        <v>0</v>
      </c>
      <c r="V146" s="319"/>
      <c r="AR146" s="24" t="s">
        <v>236</v>
      </c>
      <c r="AT146" s="24" t="s">
        <v>233</v>
      </c>
      <c r="AU146" s="24" t="s">
        <v>80</v>
      </c>
      <c r="AY146" s="24" t="s">
        <v>151</v>
      </c>
      <c r="BE146" s="185">
        <f t="shared" si="4"/>
        <v>905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24" t="s">
        <v>11</v>
      </c>
      <c r="BK146" s="185">
        <f t="shared" si="9"/>
        <v>905</v>
      </c>
      <c r="BL146" s="24" t="s">
        <v>228</v>
      </c>
      <c r="BM146" s="24" t="s">
        <v>277</v>
      </c>
    </row>
    <row r="147" spans="2:65" s="1" customFormat="1" ht="25.5" customHeight="1">
      <c r="B147" s="173"/>
      <c r="C147" s="174" t="s">
        <v>278</v>
      </c>
      <c r="D147" s="174" t="s">
        <v>153</v>
      </c>
      <c r="E147" s="175" t="s">
        <v>279</v>
      </c>
      <c r="F147" s="176" t="s">
        <v>280</v>
      </c>
      <c r="G147" s="177" t="s">
        <v>264</v>
      </c>
      <c r="H147" s="178">
        <v>1</v>
      </c>
      <c r="I147" s="179">
        <v>714.96280492799997</v>
      </c>
      <c r="J147" s="180">
        <f t="shared" si="0"/>
        <v>715</v>
      </c>
      <c r="K147" s="176" t="s">
        <v>157</v>
      </c>
      <c r="L147" s="39"/>
      <c r="M147" s="181" t="s">
        <v>5</v>
      </c>
      <c r="N147" s="182" t="s">
        <v>43</v>
      </c>
      <c r="O147" s="40"/>
      <c r="P147" s="183">
        <f t="shared" si="1"/>
        <v>0</v>
      </c>
      <c r="Q147" s="183">
        <v>5.2128000000000005E-4</v>
      </c>
      <c r="R147" s="183">
        <f t="shared" si="2"/>
        <v>5.2128000000000005E-4</v>
      </c>
      <c r="S147" s="183">
        <v>0</v>
      </c>
      <c r="T147" s="184">
        <f t="shared" si="3"/>
        <v>0</v>
      </c>
      <c r="V147" s="319"/>
      <c r="AR147" s="24" t="s">
        <v>228</v>
      </c>
      <c r="AT147" s="24" t="s">
        <v>153</v>
      </c>
      <c r="AU147" s="24" t="s">
        <v>80</v>
      </c>
      <c r="AY147" s="24" t="s">
        <v>151</v>
      </c>
      <c r="BE147" s="185">
        <f t="shared" si="4"/>
        <v>715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24" t="s">
        <v>11</v>
      </c>
      <c r="BK147" s="185">
        <f t="shared" si="9"/>
        <v>715</v>
      </c>
      <c r="BL147" s="24" t="s">
        <v>228</v>
      </c>
      <c r="BM147" s="24" t="s">
        <v>281</v>
      </c>
    </row>
    <row r="148" spans="2:65" s="1" customFormat="1" ht="16.5" customHeight="1">
      <c r="B148" s="173"/>
      <c r="C148" s="174" t="s">
        <v>282</v>
      </c>
      <c r="D148" s="174" t="s">
        <v>153</v>
      </c>
      <c r="E148" s="175" t="s">
        <v>283</v>
      </c>
      <c r="F148" s="176" t="s">
        <v>284</v>
      </c>
      <c r="G148" s="177" t="s">
        <v>264</v>
      </c>
      <c r="H148" s="178">
        <v>1</v>
      </c>
      <c r="I148" s="179">
        <v>1474.7274566400001</v>
      </c>
      <c r="J148" s="180">
        <f t="shared" si="0"/>
        <v>1475</v>
      </c>
      <c r="K148" s="176" t="s">
        <v>5</v>
      </c>
      <c r="L148" s="39"/>
      <c r="M148" s="181" t="s">
        <v>5</v>
      </c>
      <c r="N148" s="182" t="s">
        <v>43</v>
      </c>
      <c r="O148" s="40"/>
      <c r="P148" s="183">
        <f t="shared" si="1"/>
        <v>0</v>
      </c>
      <c r="Q148" s="183">
        <v>5.2128000000000005E-4</v>
      </c>
      <c r="R148" s="183">
        <f t="shared" si="2"/>
        <v>5.2128000000000005E-4</v>
      </c>
      <c r="S148" s="183">
        <v>0</v>
      </c>
      <c r="T148" s="184">
        <f t="shared" si="3"/>
        <v>0</v>
      </c>
      <c r="V148" s="319"/>
      <c r="AR148" s="24" t="s">
        <v>228</v>
      </c>
      <c r="AT148" s="24" t="s">
        <v>153</v>
      </c>
      <c r="AU148" s="24" t="s">
        <v>80</v>
      </c>
      <c r="AY148" s="24" t="s">
        <v>151</v>
      </c>
      <c r="BE148" s="185">
        <f t="shared" si="4"/>
        <v>1475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24" t="s">
        <v>11</v>
      </c>
      <c r="BK148" s="185">
        <f t="shared" si="9"/>
        <v>1475</v>
      </c>
      <c r="BL148" s="24" t="s">
        <v>228</v>
      </c>
      <c r="BM148" s="24" t="s">
        <v>285</v>
      </c>
    </row>
    <row r="149" spans="2:65" s="1" customFormat="1" ht="16.5" customHeight="1">
      <c r="B149" s="173"/>
      <c r="C149" s="174" t="s">
        <v>286</v>
      </c>
      <c r="D149" s="174" t="s">
        <v>153</v>
      </c>
      <c r="E149" s="175" t="s">
        <v>287</v>
      </c>
      <c r="F149" s="176" t="s">
        <v>288</v>
      </c>
      <c r="G149" s="177" t="s">
        <v>264</v>
      </c>
      <c r="H149" s="178">
        <v>1</v>
      </c>
      <c r="I149" s="179">
        <v>71.682954854399995</v>
      </c>
      <c r="J149" s="180">
        <f t="shared" si="0"/>
        <v>72</v>
      </c>
      <c r="K149" s="176" t="s">
        <v>157</v>
      </c>
      <c r="L149" s="39"/>
      <c r="M149" s="181" t="s">
        <v>5</v>
      </c>
      <c r="N149" s="182" t="s">
        <v>43</v>
      </c>
      <c r="O149" s="40"/>
      <c r="P149" s="183">
        <f t="shared" si="1"/>
        <v>0</v>
      </c>
      <c r="Q149" s="183">
        <v>0</v>
      </c>
      <c r="R149" s="183">
        <f t="shared" si="2"/>
        <v>0</v>
      </c>
      <c r="S149" s="183">
        <v>1.56E-3</v>
      </c>
      <c r="T149" s="184">
        <f t="shared" si="3"/>
        <v>1.56E-3</v>
      </c>
      <c r="V149" s="319"/>
      <c r="AR149" s="24" t="s">
        <v>228</v>
      </c>
      <c r="AT149" s="24" t="s">
        <v>153</v>
      </c>
      <c r="AU149" s="24" t="s">
        <v>80</v>
      </c>
      <c r="AY149" s="24" t="s">
        <v>151</v>
      </c>
      <c r="BE149" s="185">
        <f t="shared" si="4"/>
        <v>72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24" t="s">
        <v>11</v>
      </c>
      <c r="BK149" s="185">
        <f t="shared" si="9"/>
        <v>72</v>
      </c>
      <c r="BL149" s="24" t="s">
        <v>228</v>
      </c>
      <c r="BM149" s="24" t="s">
        <v>289</v>
      </c>
    </row>
    <row r="150" spans="2:65" s="1" customFormat="1" ht="16.5" customHeight="1">
      <c r="B150" s="173"/>
      <c r="C150" s="174" t="s">
        <v>290</v>
      </c>
      <c r="D150" s="174" t="s">
        <v>153</v>
      </c>
      <c r="E150" s="175" t="s">
        <v>291</v>
      </c>
      <c r="F150" s="176" t="s">
        <v>292</v>
      </c>
      <c r="G150" s="177" t="s">
        <v>165</v>
      </c>
      <c r="H150" s="178">
        <v>1</v>
      </c>
      <c r="I150" s="179">
        <v>136.27228396799998</v>
      </c>
      <c r="J150" s="180">
        <f t="shared" si="0"/>
        <v>136</v>
      </c>
      <c r="K150" s="176" t="s">
        <v>157</v>
      </c>
      <c r="L150" s="39"/>
      <c r="M150" s="181" t="s">
        <v>5</v>
      </c>
      <c r="N150" s="182" t="s">
        <v>43</v>
      </c>
      <c r="O150" s="40"/>
      <c r="P150" s="183">
        <f t="shared" si="1"/>
        <v>0</v>
      </c>
      <c r="Q150" s="183">
        <v>4.0099999999999999E-5</v>
      </c>
      <c r="R150" s="183">
        <f t="shared" si="2"/>
        <v>4.0099999999999999E-5</v>
      </c>
      <c r="S150" s="183">
        <v>0</v>
      </c>
      <c r="T150" s="184">
        <f t="shared" si="3"/>
        <v>0</v>
      </c>
      <c r="V150" s="319"/>
      <c r="AR150" s="24" t="s">
        <v>228</v>
      </c>
      <c r="AT150" s="24" t="s">
        <v>153</v>
      </c>
      <c r="AU150" s="24" t="s">
        <v>80</v>
      </c>
      <c r="AY150" s="24" t="s">
        <v>151</v>
      </c>
      <c r="BE150" s="185">
        <f t="shared" si="4"/>
        <v>136</v>
      </c>
      <c r="BF150" s="185">
        <f t="shared" si="5"/>
        <v>0</v>
      </c>
      <c r="BG150" s="185">
        <f t="shared" si="6"/>
        <v>0</v>
      </c>
      <c r="BH150" s="185">
        <f t="shared" si="7"/>
        <v>0</v>
      </c>
      <c r="BI150" s="185">
        <f t="shared" si="8"/>
        <v>0</v>
      </c>
      <c r="BJ150" s="24" t="s">
        <v>11</v>
      </c>
      <c r="BK150" s="185">
        <f t="shared" si="9"/>
        <v>136</v>
      </c>
      <c r="BL150" s="24" t="s">
        <v>228</v>
      </c>
      <c r="BM150" s="24" t="s">
        <v>293</v>
      </c>
    </row>
    <row r="151" spans="2:65" s="1" customFormat="1" ht="16.5" customHeight="1">
      <c r="B151" s="173"/>
      <c r="C151" s="211" t="s">
        <v>294</v>
      </c>
      <c r="D151" s="211" t="s">
        <v>233</v>
      </c>
      <c r="E151" s="212" t="s">
        <v>295</v>
      </c>
      <c r="F151" s="213" t="s">
        <v>296</v>
      </c>
      <c r="G151" s="214" t="s">
        <v>165</v>
      </c>
      <c r="H151" s="215">
        <v>1</v>
      </c>
      <c r="I151" s="216">
        <v>892.30344844799993</v>
      </c>
      <c r="J151" s="217">
        <f t="shared" si="0"/>
        <v>892</v>
      </c>
      <c r="K151" s="213" t="s">
        <v>157</v>
      </c>
      <c r="L151" s="218"/>
      <c r="M151" s="219" t="s">
        <v>5</v>
      </c>
      <c r="N151" s="220" t="s">
        <v>43</v>
      </c>
      <c r="O151" s="40"/>
      <c r="P151" s="183">
        <f t="shared" si="1"/>
        <v>0</v>
      </c>
      <c r="Q151" s="183">
        <v>1.8E-3</v>
      </c>
      <c r="R151" s="183">
        <f t="shared" si="2"/>
        <v>1.8E-3</v>
      </c>
      <c r="S151" s="183">
        <v>0</v>
      </c>
      <c r="T151" s="184">
        <f t="shared" si="3"/>
        <v>0</v>
      </c>
      <c r="V151" s="319"/>
      <c r="AR151" s="24" t="s">
        <v>236</v>
      </c>
      <c r="AT151" s="24" t="s">
        <v>233</v>
      </c>
      <c r="AU151" s="24" t="s">
        <v>80</v>
      </c>
      <c r="AY151" s="24" t="s">
        <v>151</v>
      </c>
      <c r="BE151" s="185">
        <f t="shared" si="4"/>
        <v>892</v>
      </c>
      <c r="BF151" s="185">
        <f t="shared" si="5"/>
        <v>0</v>
      </c>
      <c r="BG151" s="185">
        <f t="shared" si="6"/>
        <v>0</v>
      </c>
      <c r="BH151" s="185">
        <f t="shared" si="7"/>
        <v>0</v>
      </c>
      <c r="BI151" s="185">
        <f t="shared" si="8"/>
        <v>0</v>
      </c>
      <c r="BJ151" s="24" t="s">
        <v>11</v>
      </c>
      <c r="BK151" s="185">
        <f t="shared" si="9"/>
        <v>892</v>
      </c>
      <c r="BL151" s="24" t="s">
        <v>228</v>
      </c>
      <c r="BM151" s="24" t="s">
        <v>297</v>
      </c>
    </row>
    <row r="152" spans="2:65" s="10" customFormat="1" ht="29.85" customHeight="1">
      <c r="B152" s="160"/>
      <c r="D152" s="161" t="s">
        <v>71</v>
      </c>
      <c r="E152" s="171" t="s">
        <v>298</v>
      </c>
      <c r="F152" s="171" t="s">
        <v>299</v>
      </c>
      <c r="I152" s="163"/>
      <c r="J152" s="172">
        <f>BK152</f>
        <v>4809</v>
      </c>
      <c r="L152" s="160"/>
      <c r="M152" s="165"/>
      <c r="N152" s="166"/>
      <c r="O152" s="166"/>
      <c r="P152" s="167">
        <f>SUM(P153:P156)</f>
        <v>0</v>
      </c>
      <c r="Q152" s="166"/>
      <c r="R152" s="167">
        <f>SUM(R153:R156)</f>
        <v>0</v>
      </c>
      <c r="S152" s="166"/>
      <c r="T152" s="168">
        <f>SUM(T153:T156)</f>
        <v>0</v>
      </c>
      <c r="V152" s="319"/>
      <c r="AR152" s="161" t="s">
        <v>80</v>
      </c>
      <c r="AT152" s="169" t="s">
        <v>71</v>
      </c>
      <c r="AU152" s="169" t="s">
        <v>11</v>
      </c>
      <c r="AY152" s="161" t="s">
        <v>151</v>
      </c>
      <c r="BK152" s="170">
        <f>SUM(BK153:BK156)</f>
        <v>4809</v>
      </c>
    </row>
    <row r="153" spans="2:65" s="1" customFormat="1" ht="16.5" customHeight="1">
      <c r="B153" s="173"/>
      <c r="C153" s="174" t="s">
        <v>300</v>
      </c>
      <c r="D153" s="174" t="s">
        <v>153</v>
      </c>
      <c r="E153" s="175" t="s">
        <v>301</v>
      </c>
      <c r="F153" s="176" t="s">
        <v>302</v>
      </c>
      <c r="G153" s="177" t="s">
        <v>165</v>
      </c>
      <c r="H153" s="178">
        <v>16</v>
      </c>
      <c r="I153" s="179">
        <v>300.54572217599997</v>
      </c>
      <c r="J153" s="180">
        <f>ROUND(I153*H153,0)</f>
        <v>4809</v>
      </c>
      <c r="K153" s="176" t="s">
        <v>5</v>
      </c>
      <c r="L153" s="39"/>
      <c r="M153" s="181" t="s">
        <v>5</v>
      </c>
      <c r="N153" s="182" t="s">
        <v>43</v>
      </c>
      <c r="O153" s="40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V153" s="319"/>
      <c r="AR153" s="24" t="s">
        <v>228</v>
      </c>
      <c r="AT153" s="24" t="s">
        <v>153</v>
      </c>
      <c r="AU153" s="24" t="s">
        <v>80</v>
      </c>
      <c r="AY153" s="24" t="s">
        <v>151</v>
      </c>
      <c r="BE153" s="185">
        <f>IF(N153="základní",J153,0)</f>
        <v>4809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4" t="s">
        <v>11</v>
      </c>
      <c r="BK153" s="185">
        <f>ROUND(I153*H153,0)</f>
        <v>4809</v>
      </c>
      <c r="BL153" s="24" t="s">
        <v>228</v>
      </c>
      <c r="BM153" s="24" t="s">
        <v>303</v>
      </c>
    </row>
    <row r="154" spans="2:65" s="11" customFormat="1">
      <c r="B154" s="186"/>
      <c r="D154" s="187" t="s">
        <v>159</v>
      </c>
      <c r="E154" s="188" t="s">
        <v>5</v>
      </c>
      <c r="F154" s="189" t="s">
        <v>304</v>
      </c>
      <c r="H154" s="190">
        <v>8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V154" s="319"/>
      <c r="AT154" s="188" t="s">
        <v>159</v>
      </c>
      <c r="AU154" s="188" t="s">
        <v>80</v>
      </c>
      <c r="AV154" s="11" t="s">
        <v>80</v>
      </c>
      <c r="AW154" s="11" t="s">
        <v>36</v>
      </c>
      <c r="AX154" s="11" t="s">
        <v>72</v>
      </c>
      <c r="AY154" s="188" t="s">
        <v>151</v>
      </c>
    </row>
    <row r="155" spans="2:65" s="11" customFormat="1">
      <c r="B155" s="186"/>
      <c r="D155" s="187" t="s">
        <v>159</v>
      </c>
      <c r="E155" s="188" t="s">
        <v>5</v>
      </c>
      <c r="F155" s="189" t="s">
        <v>305</v>
      </c>
      <c r="H155" s="190">
        <v>8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V155" s="319"/>
      <c r="AT155" s="188" t="s">
        <v>159</v>
      </c>
      <c r="AU155" s="188" t="s">
        <v>80</v>
      </c>
      <c r="AV155" s="11" t="s">
        <v>80</v>
      </c>
      <c r="AW155" s="11" t="s">
        <v>36</v>
      </c>
      <c r="AX155" s="11" t="s">
        <v>72</v>
      </c>
      <c r="AY155" s="188" t="s">
        <v>151</v>
      </c>
    </row>
    <row r="156" spans="2:65" s="12" customFormat="1">
      <c r="B156" s="195"/>
      <c r="D156" s="187" t="s">
        <v>159</v>
      </c>
      <c r="E156" s="196" t="s">
        <v>5</v>
      </c>
      <c r="F156" s="197" t="s">
        <v>251</v>
      </c>
      <c r="H156" s="198">
        <v>16</v>
      </c>
      <c r="I156" s="199"/>
      <c r="L156" s="195"/>
      <c r="M156" s="200"/>
      <c r="N156" s="201"/>
      <c r="O156" s="201"/>
      <c r="P156" s="201"/>
      <c r="Q156" s="201"/>
      <c r="R156" s="201"/>
      <c r="S156" s="201"/>
      <c r="T156" s="202"/>
      <c r="V156" s="319"/>
      <c r="AT156" s="196" t="s">
        <v>159</v>
      </c>
      <c r="AU156" s="196" t="s">
        <v>80</v>
      </c>
      <c r="AV156" s="12" t="s">
        <v>83</v>
      </c>
      <c r="AW156" s="12" t="s">
        <v>36</v>
      </c>
      <c r="AX156" s="12" t="s">
        <v>11</v>
      </c>
      <c r="AY156" s="196" t="s">
        <v>151</v>
      </c>
    </row>
    <row r="157" spans="2:65" s="10" customFormat="1" ht="29.85" customHeight="1">
      <c r="B157" s="160"/>
      <c r="D157" s="161" t="s">
        <v>71</v>
      </c>
      <c r="E157" s="171" t="s">
        <v>306</v>
      </c>
      <c r="F157" s="171" t="s">
        <v>307</v>
      </c>
      <c r="I157" s="163"/>
      <c r="J157" s="172">
        <f>BK157</f>
        <v>51804</v>
      </c>
      <c r="L157" s="160"/>
      <c r="M157" s="165"/>
      <c r="N157" s="166"/>
      <c r="O157" s="166"/>
      <c r="P157" s="167">
        <f>SUM(P158:P179)</f>
        <v>0</v>
      </c>
      <c r="Q157" s="166"/>
      <c r="R157" s="167">
        <f>SUM(R158:R179)</f>
        <v>1.0805650615999998</v>
      </c>
      <c r="S157" s="166"/>
      <c r="T157" s="168">
        <f>SUM(T158:T179)</f>
        <v>0</v>
      </c>
      <c r="V157" s="319"/>
      <c r="AR157" s="161" t="s">
        <v>80</v>
      </c>
      <c r="AT157" s="169" t="s">
        <v>71</v>
      </c>
      <c r="AU157" s="169" t="s">
        <v>11</v>
      </c>
      <c r="AY157" s="161" t="s">
        <v>151</v>
      </c>
      <c r="BK157" s="170">
        <f>SUM(BK158:BK179)</f>
        <v>51804</v>
      </c>
    </row>
    <row r="158" spans="2:65" s="1" customFormat="1" ht="16.5" customHeight="1">
      <c r="B158" s="173"/>
      <c r="C158" s="174" t="s">
        <v>308</v>
      </c>
      <c r="D158" s="174" t="s">
        <v>153</v>
      </c>
      <c r="E158" s="175" t="s">
        <v>309</v>
      </c>
      <c r="F158" s="176" t="s">
        <v>310</v>
      </c>
      <c r="G158" s="177" t="s">
        <v>156</v>
      </c>
      <c r="H158" s="178">
        <v>36.159999999999997</v>
      </c>
      <c r="I158" s="179">
        <v>57.122354649600005</v>
      </c>
      <c r="J158" s="180">
        <f>ROUND(I158*H158,0)</f>
        <v>2066</v>
      </c>
      <c r="K158" s="176" t="s">
        <v>157</v>
      </c>
      <c r="L158" s="39"/>
      <c r="M158" s="181" t="s">
        <v>5</v>
      </c>
      <c r="N158" s="182" t="s">
        <v>43</v>
      </c>
      <c r="O158" s="40"/>
      <c r="P158" s="183">
        <f>O158*H158</f>
        <v>0</v>
      </c>
      <c r="Q158" s="183">
        <v>2.0000000000000001E-4</v>
      </c>
      <c r="R158" s="183">
        <f>Q158*H158</f>
        <v>7.2319999999999997E-3</v>
      </c>
      <c r="S158" s="183">
        <v>0</v>
      </c>
      <c r="T158" s="184">
        <f>S158*H158</f>
        <v>0</v>
      </c>
      <c r="V158" s="319"/>
      <c r="AR158" s="24" t="s">
        <v>228</v>
      </c>
      <c r="AT158" s="24" t="s">
        <v>153</v>
      </c>
      <c r="AU158" s="24" t="s">
        <v>80</v>
      </c>
      <c r="AY158" s="24" t="s">
        <v>151</v>
      </c>
      <c r="BE158" s="185">
        <f>IF(N158="základní",J158,0)</f>
        <v>2066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24" t="s">
        <v>11</v>
      </c>
      <c r="BK158" s="185">
        <f>ROUND(I158*H158,0)</f>
        <v>2066</v>
      </c>
      <c r="BL158" s="24" t="s">
        <v>228</v>
      </c>
      <c r="BM158" s="24" t="s">
        <v>311</v>
      </c>
    </row>
    <row r="159" spans="2:65" s="11" customFormat="1">
      <c r="B159" s="186"/>
      <c r="D159" s="187" t="s">
        <v>159</v>
      </c>
      <c r="E159" s="188" t="s">
        <v>5</v>
      </c>
      <c r="F159" s="189" t="s">
        <v>109</v>
      </c>
      <c r="H159" s="190">
        <v>36.159999999999997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V159" s="319"/>
      <c r="AT159" s="188" t="s">
        <v>159</v>
      </c>
      <c r="AU159" s="188" t="s">
        <v>80</v>
      </c>
      <c r="AV159" s="11" t="s">
        <v>80</v>
      </c>
      <c r="AW159" s="11" t="s">
        <v>36</v>
      </c>
      <c r="AX159" s="11" t="s">
        <v>72</v>
      </c>
      <c r="AY159" s="188" t="s">
        <v>151</v>
      </c>
    </row>
    <row r="160" spans="2:65" s="12" customFormat="1">
      <c r="B160" s="195"/>
      <c r="D160" s="187" t="s">
        <v>159</v>
      </c>
      <c r="E160" s="196" t="s">
        <v>5</v>
      </c>
      <c r="F160" s="197" t="s">
        <v>251</v>
      </c>
      <c r="H160" s="198">
        <v>36.159999999999997</v>
      </c>
      <c r="I160" s="199"/>
      <c r="L160" s="195"/>
      <c r="M160" s="200"/>
      <c r="N160" s="201"/>
      <c r="O160" s="201"/>
      <c r="P160" s="201"/>
      <c r="Q160" s="201"/>
      <c r="R160" s="201"/>
      <c r="S160" s="201"/>
      <c r="T160" s="202"/>
      <c r="V160" s="319"/>
      <c r="AT160" s="196" t="s">
        <v>159</v>
      </c>
      <c r="AU160" s="196" t="s">
        <v>80</v>
      </c>
      <c r="AV160" s="12" t="s">
        <v>83</v>
      </c>
      <c r="AW160" s="12" t="s">
        <v>36</v>
      </c>
      <c r="AX160" s="12" t="s">
        <v>11</v>
      </c>
      <c r="AY160" s="196" t="s">
        <v>151</v>
      </c>
    </row>
    <row r="161" spans="2:65" s="1" customFormat="1" ht="25.5" customHeight="1">
      <c r="B161" s="173"/>
      <c r="C161" s="174" t="s">
        <v>236</v>
      </c>
      <c r="D161" s="174" t="s">
        <v>153</v>
      </c>
      <c r="E161" s="175" t="s">
        <v>312</v>
      </c>
      <c r="F161" s="176" t="s">
        <v>313</v>
      </c>
      <c r="G161" s="177" t="s">
        <v>156</v>
      </c>
      <c r="H161" s="178">
        <v>15.36</v>
      </c>
      <c r="I161" s="179">
        <v>666.42747091199999</v>
      </c>
      <c r="J161" s="180">
        <f>ROUND(I161*H161,0)</f>
        <v>10236</v>
      </c>
      <c r="K161" s="176" t="s">
        <v>157</v>
      </c>
      <c r="L161" s="39"/>
      <c r="M161" s="181" t="s">
        <v>5</v>
      </c>
      <c r="N161" s="182" t="s">
        <v>43</v>
      </c>
      <c r="O161" s="40"/>
      <c r="P161" s="183">
        <f>O161*H161</f>
        <v>0</v>
      </c>
      <c r="Q161" s="183">
        <v>1.6442600000000002E-2</v>
      </c>
      <c r="R161" s="183">
        <f>Q161*H161</f>
        <v>0.25255833599999999</v>
      </c>
      <c r="S161" s="183">
        <v>0</v>
      </c>
      <c r="T161" s="184">
        <f>S161*H161</f>
        <v>0</v>
      </c>
      <c r="V161" s="319"/>
      <c r="AR161" s="24" t="s">
        <v>228</v>
      </c>
      <c r="AT161" s="24" t="s">
        <v>153</v>
      </c>
      <c r="AU161" s="24" t="s">
        <v>80</v>
      </c>
      <c r="AY161" s="24" t="s">
        <v>151</v>
      </c>
      <c r="BE161" s="185">
        <f>IF(N161="základní",J161,0)</f>
        <v>10236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24" t="s">
        <v>11</v>
      </c>
      <c r="BK161" s="185">
        <f>ROUND(I161*H161,0)</f>
        <v>10236</v>
      </c>
      <c r="BL161" s="24" t="s">
        <v>228</v>
      </c>
      <c r="BM161" s="24" t="s">
        <v>314</v>
      </c>
    </row>
    <row r="162" spans="2:65" s="11" customFormat="1">
      <c r="B162" s="186"/>
      <c r="D162" s="187" t="s">
        <v>159</v>
      </c>
      <c r="E162" s="188" t="s">
        <v>5</v>
      </c>
      <c r="F162" s="189" t="s">
        <v>315</v>
      </c>
      <c r="H162" s="190">
        <v>3.2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V162" s="319"/>
      <c r="AT162" s="188" t="s">
        <v>159</v>
      </c>
      <c r="AU162" s="188" t="s">
        <v>80</v>
      </c>
      <c r="AV162" s="11" t="s">
        <v>80</v>
      </c>
      <c r="AW162" s="11" t="s">
        <v>36</v>
      </c>
      <c r="AX162" s="11" t="s">
        <v>72</v>
      </c>
      <c r="AY162" s="188" t="s">
        <v>151</v>
      </c>
    </row>
    <row r="163" spans="2:65" s="11" customFormat="1">
      <c r="B163" s="186"/>
      <c r="D163" s="187" t="s">
        <v>159</v>
      </c>
      <c r="E163" s="188" t="s">
        <v>5</v>
      </c>
      <c r="F163" s="189" t="s">
        <v>316</v>
      </c>
      <c r="H163" s="190">
        <v>6.4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V163" s="319"/>
      <c r="AT163" s="188" t="s">
        <v>159</v>
      </c>
      <c r="AU163" s="188" t="s">
        <v>80</v>
      </c>
      <c r="AV163" s="11" t="s">
        <v>80</v>
      </c>
      <c r="AW163" s="11" t="s">
        <v>36</v>
      </c>
      <c r="AX163" s="11" t="s">
        <v>72</v>
      </c>
      <c r="AY163" s="188" t="s">
        <v>151</v>
      </c>
    </row>
    <row r="164" spans="2:65" s="11" customFormat="1">
      <c r="B164" s="186"/>
      <c r="D164" s="187" t="s">
        <v>159</v>
      </c>
      <c r="E164" s="188" t="s">
        <v>5</v>
      </c>
      <c r="F164" s="189" t="s">
        <v>317</v>
      </c>
      <c r="H164" s="190">
        <v>5.76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V164" s="319"/>
      <c r="AT164" s="188" t="s">
        <v>159</v>
      </c>
      <c r="AU164" s="188" t="s">
        <v>80</v>
      </c>
      <c r="AV164" s="11" t="s">
        <v>80</v>
      </c>
      <c r="AW164" s="11" t="s">
        <v>36</v>
      </c>
      <c r="AX164" s="11" t="s">
        <v>72</v>
      </c>
      <c r="AY164" s="188" t="s">
        <v>151</v>
      </c>
    </row>
    <row r="165" spans="2:65" s="12" customFormat="1">
      <c r="B165" s="195"/>
      <c r="D165" s="187" t="s">
        <v>159</v>
      </c>
      <c r="E165" s="196" t="s">
        <v>103</v>
      </c>
      <c r="F165" s="197" t="s">
        <v>251</v>
      </c>
      <c r="H165" s="198">
        <v>15.36</v>
      </c>
      <c r="I165" s="199"/>
      <c r="L165" s="195"/>
      <c r="M165" s="200"/>
      <c r="N165" s="201"/>
      <c r="O165" s="201"/>
      <c r="P165" s="201"/>
      <c r="Q165" s="201"/>
      <c r="R165" s="201"/>
      <c r="S165" s="201"/>
      <c r="T165" s="202"/>
      <c r="V165" s="319"/>
      <c r="AT165" s="196" t="s">
        <v>159</v>
      </c>
      <c r="AU165" s="196" t="s">
        <v>80</v>
      </c>
      <c r="AV165" s="12" t="s">
        <v>83</v>
      </c>
      <c r="AW165" s="12" t="s">
        <v>36</v>
      </c>
      <c r="AX165" s="12" t="s">
        <v>11</v>
      </c>
      <c r="AY165" s="196" t="s">
        <v>151</v>
      </c>
    </row>
    <row r="166" spans="2:65" s="1" customFormat="1" ht="16.5" customHeight="1">
      <c r="B166" s="173"/>
      <c r="C166" s="174" t="s">
        <v>318</v>
      </c>
      <c r="D166" s="174" t="s">
        <v>153</v>
      </c>
      <c r="E166" s="175" t="s">
        <v>319</v>
      </c>
      <c r="F166" s="176" t="s">
        <v>320</v>
      </c>
      <c r="G166" s="177" t="s">
        <v>156</v>
      </c>
      <c r="H166" s="178">
        <v>15.36</v>
      </c>
      <c r="I166" s="179">
        <v>57.122354649600005</v>
      </c>
      <c r="J166" s="180">
        <f>ROUND(I166*H166,0)</f>
        <v>877</v>
      </c>
      <c r="K166" s="176" t="s">
        <v>157</v>
      </c>
      <c r="L166" s="39"/>
      <c r="M166" s="181" t="s">
        <v>5</v>
      </c>
      <c r="N166" s="182" t="s">
        <v>43</v>
      </c>
      <c r="O166" s="40"/>
      <c r="P166" s="183">
        <f>O166*H166</f>
        <v>0</v>
      </c>
      <c r="Q166" s="183">
        <v>1E-4</v>
      </c>
      <c r="R166" s="183">
        <f>Q166*H166</f>
        <v>1.536E-3</v>
      </c>
      <c r="S166" s="183">
        <v>0</v>
      </c>
      <c r="T166" s="184">
        <f>S166*H166</f>
        <v>0</v>
      </c>
      <c r="V166" s="319"/>
      <c r="AR166" s="24" t="s">
        <v>228</v>
      </c>
      <c r="AT166" s="24" t="s">
        <v>153</v>
      </c>
      <c r="AU166" s="24" t="s">
        <v>80</v>
      </c>
      <c r="AY166" s="24" t="s">
        <v>151</v>
      </c>
      <c r="BE166" s="185">
        <f>IF(N166="základní",J166,0)</f>
        <v>877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24" t="s">
        <v>11</v>
      </c>
      <c r="BK166" s="185">
        <f>ROUND(I166*H166,0)</f>
        <v>877</v>
      </c>
      <c r="BL166" s="24" t="s">
        <v>228</v>
      </c>
      <c r="BM166" s="24" t="s">
        <v>321</v>
      </c>
    </row>
    <row r="167" spans="2:65" s="11" customFormat="1">
      <c r="B167" s="186"/>
      <c r="D167" s="187" t="s">
        <v>159</v>
      </c>
      <c r="E167" s="188" t="s">
        <v>5</v>
      </c>
      <c r="F167" s="189" t="s">
        <v>103</v>
      </c>
      <c r="H167" s="190">
        <v>15.36</v>
      </c>
      <c r="I167" s="191"/>
      <c r="L167" s="186"/>
      <c r="M167" s="192"/>
      <c r="N167" s="193"/>
      <c r="O167" s="193"/>
      <c r="P167" s="193"/>
      <c r="Q167" s="193"/>
      <c r="R167" s="193"/>
      <c r="S167" s="193"/>
      <c r="T167" s="194"/>
      <c r="V167" s="319"/>
      <c r="AT167" s="188" t="s">
        <v>159</v>
      </c>
      <c r="AU167" s="188" t="s">
        <v>80</v>
      </c>
      <c r="AV167" s="11" t="s">
        <v>80</v>
      </c>
      <c r="AW167" s="11" t="s">
        <v>36</v>
      </c>
      <c r="AX167" s="11" t="s">
        <v>11</v>
      </c>
      <c r="AY167" s="188" t="s">
        <v>151</v>
      </c>
    </row>
    <row r="168" spans="2:65" s="1" customFormat="1" ht="16.5" customHeight="1">
      <c r="B168" s="173"/>
      <c r="C168" s="174" t="s">
        <v>322</v>
      </c>
      <c r="D168" s="174" t="s">
        <v>153</v>
      </c>
      <c r="E168" s="175" t="s">
        <v>323</v>
      </c>
      <c r="F168" s="176" t="s">
        <v>324</v>
      </c>
      <c r="G168" s="177" t="s">
        <v>156</v>
      </c>
      <c r="H168" s="178">
        <v>2.52</v>
      </c>
      <c r="I168" s="179">
        <v>618.82550870400007</v>
      </c>
      <c r="J168" s="180">
        <f>ROUND(I168*H168,0)</f>
        <v>1559</v>
      </c>
      <c r="K168" s="176" t="s">
        <v>157</v>
      </c>
      <c r="L168" s="39"/>
      <c r="M168" s="181" t="s">
        <v>5</v>
      </c>
      <c r="N168" s="182" t="s">
        <v>43</v>
      </c>
      <c r="O168" s="40"/>
      <c r="P168" s="183">
        <f>O168*H168</f>
        <v>0</v>
      </c>
      <c r="Q168" s="183">
        <v>1.2228859999999999E-2</v>
      </c>
      <c r="R168" s="183">
        <f>Q168*H168</f>
        <v>3.0816727199999998E-2</v>
      </c>
      <c r="S168" s="183">
        <v>0</v>
      </c>
      <c r="T168" s="184">
        <f>S168*H168</f>
        <v>0</v>
      </c>
      <c r="V168" s="319"/>
      <c r="AR168" s="24" t="s">
        <v>228</v>
      </c>
      <c r="AT168" s="24" t="s">
        <v>153</v>
      </c>
      <c r="AU168" s="24" t="s">
        <v>80</v>
      </c>
      <c r="AY168" s="24" t="s">
        <v>151</v>
      </c>
      <c r="BE168" s="185">
        <f>IF(N168="základní",J168,0)</f>
        <v>1559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4" t="s">
        <v>11</v>
      </c>
      <c r="BK168" s="185">
        <f>ROUND(I168*H168,0)</f>
        <v>1559</v>
      </c>
      <c r="BL168" s="24" t="s">
        <v>228</v>
      </c>
      <c r="BM168" s="24" t="s">
        <v>325</v>
      </c>
    </row>
    <row r="169" spans="2:65" s="11" customFormat="1">
      <c r="B169" s="186"/>
      <c r="D169" s="187" t="s">
        <v>159</v>
      </c>
      <c r="E169" s="188" t="s">
        <v>5</v>
      </c>
      <c r="F169" s="189" t="s">
        <v>326</v>
      </c>
      <c r="H169" s="190">
        <v>2.52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V169" s="319"/>
      <c r="AT169" s="188" t="s">
        <v>159</v>
      </c>
      <c r="AU169" s="188" t="s">
        <v>80</v>
      </c>
      <c r="AV169" s="11" t="s">
        <v>80</v>
      </c>
      <c r="AW169" s="11" t="s">
        <v>36</v>
      </c>
      <c r="AX169" s="11" t="s">
        <v>72</v>
      </c>
      <c r="AY169" s="188" t="s">
        <v>151</v>
      </c>
    </row>
    <row r="170" spans="2:65" s="12" customFormat="1">
      <c r="B170" s="195"/>
      <c r="D170" s="187" t="s">
        <v>159</v>
      </c>
      <c r="E170" s="196" t="s">
        <v>106</v>
      </c>
      <c r="F170" s="197" t="s">
        <v>251</v>
      </c>
      <c r="H170" s="198">
        <v>2.52</v>
      </c>
      <c r="I170" s="199"/>
      <c r="L170" s="195"/>
      <c r="M170" s="200"/>
      <c r="N170" s="201"/>
      <c r="O170" s="201"/>
      <c r="P170" s="201"/>
      <c r="Q170" s="201"/>
      <c r="R170" s="201"/>
      <c r="S170" s="201"/>
      <c r="T170" s="202"/>
      <c r="V170" s="319"/>
      <c r="AT170" s="196" t="s">
        <v>159</v>
      </c>
      <c r="AU170" s="196" t="s">
        <v>80</v>
      </c>
      <c r="AV170" s="12" t="s">
        <v>83</v>
      </c>
      <c r="AW170" s="12" t="s">
        <v>36</v>
      </c>
      <c r="AX170" s="12" t="s">
        <v>11</v>
      </c>
      <c r="AY170" s="196" t="s">
        <v>151</v>
      </c>
    </row>
    <row r="171" spans="2:65" s="1" customFormat="1" ht="16.5" customHeight="1">
      <c r="B171" s="173"/>
      <c r="C171" s="174" t="s">
        <v>327</v>
      </c>
      <c r="D171" s="174" t="s">
        <v>153</v>
      </c>
      <c r="E171" s="175" t="s">
        <v>328</v>
      </c>
      <c r="F171" s="176" t="s">
        <v>329</v>
      </c>
      <c r="G171" s="177" t="s">
        <v>156</v>
      </c>
      <c r="H171" s="178">
        <v>2.52</v>
      </c>
      <c r="I171" s="179">
        <v>57.122354649600005</v>
      </c>
      <c r="J171" s="180">
        <f>ROUND(I171*H171,0)</f>
        <v>144</v>
      </c>
      <c r="K171" s="176" t="s">
        <v>157</v>
      </c>
      <c r="L171" s="39"/>
      <c r="M171" s="181" t="s">
        <v>5</v>
      </c>
      <c r="N171" s="182" t="s">
        <v>43</v>
      </c>
      <c r="O171" s="40"/>
      <c r="P171" s="183">
        <f>O171*H171</f>
        <v>0</v>
      </c>
      <c r="Q171" s="183">
        <v>1E-4</v>
      </c>
      <c r="R171" s="183">
        <f>Q171*H171</f>
        <v>2.52E-4</v>
      </c>
      <c r="S171" s="183">
        <v>0</v>
      </c>
      <c r="T171" s="184">
        <f>S171*H171</f>
        <v>0</v>
      </c>
      <c r="V171" s="319"/>
      <c r="AR171" s="24" t="s">
        <v>228</v>
      </c>
      <c r="AT171" s="24" t="s">
        <v>153</v>
      </c>
      <c r="AU171" s="24" t="s">
        <v>80</v>
      </c>
      <c r="AY171" s="24" t="s">
        <v>151</v>
      </c>
      <c r="BE171" s="185">
        <f>IF(N171="základní",J171,0)</f>
        <v>144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4" t="s">
        <v>11</v>
      </c>
      <c r="BK171" s="185">
        <f>ROUND(I171*H171,0)</f>
        <v>144</v>
      </c>
      <c r="BL171" s="24" t="s">
        <v>228</v>
      </c>
      <c r="BM171" s="24" t="s">
        <v>330</v>
      </c>
    </row>
    <row r="172" spans="2:65" s="11" customFormat="1">
      <c r="B172" s="186"/>
      <c r="D172" s="187" t="s">
        <v>159</v>
      </c>
      <c r="E172" s="188" t="s">
        <v>5</v>
      </c>
      <c r="F172" s="189" t="s">
        <v>106</v>
      </c>
      <c r="H172" s="190">
        <v>2.52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V172" s="319"/>
      <c r="AT172" s="188" t="s">
        <v>159</v>
      </c>
      <c r="AU172" s="188" t="s">
        <v>80</v>
      </c>
      <c r="AV172" s="11" t="s">
        <v>80</v>
      </c>
      <c r="AW172" s="11" t="s">
        <v>36</v>
      </c>
      <c r="AX172" s="11" t="s">
        <v>11</v>
      </c>
      <c r="AY172" s="188" t="s">
        <v>151</v>
      </c>
    </row>
    <row r="173" spans="2:65" s="1" customFormat="1" ht="16.5" customHeight="1">
      <c r="B173" s="173"/>
      <c r="C173" s="174" t="s">
        <v>331</v>
      </c>
      <c r="D173" s="174" t="s">
        <v>153</v>
      </c>
      <c r="E173" s="175" t="s">
        <v>332</v>
      </c>
      <c r="F173" s="176" t="s">
        <v>333</v>
      </c>
      <c r="G173" s="177" t="s">
        <v>334</v>
      </c>
      <c r="H173" s="178">
        <v>11.8</v>
      </c>
      <c r="I173" s="179">
        <v>214.20882993599997</v>
      </c>
      <c r="J173" s="180">
        <f>ROUND(I173*H173,0)</f>
        <v>2528</v>
      </c>
      <c r="K173" s="176" t="s">
        <v>157</v>
      </c>
      <c r="L173" s="39"/>
      <c r="M173" s="181" t="s">
        <v>5</v>
      </c>
      <c r="N173" s="182" t="s">
        <v>43</v>
      </c>
      <c r="O173" s="40"/>
      <c r="P173" s="183">
        <f>O173*H173</f>
        <v>0</v>
      </c>
      <c r="Q173" s="183">
        <v>1.0709999999999999E-3</v>
      </c>
      <c r="R173" s="183">
        <f>Q173*H173</f>
        <v>1.2637799999999999E-2</v>
      </c>
      <c r="S173" s="183">
        <v>0</v>
      </c>
      <c r="T173" s="184">
        <f>S173*H173</f>
        <v>0</v>
      </c>
      <c r="V173" s="319"/>
      <c r="AR173" s="24" t="s">
        <v>228</v>
      </c>
      <c r="AT173" s="24" t="s">
        <v>153</v>
      </c>
      <c r="AU173" s="24" t="s">
        <v>80</v>
      </c>
      <c r="AY173" s="24" t="s">
        <v>151</v>
      </c>
      <c r="BE173" s="185">
        <f>IF(N173="základní",J173,0)</f>
        <v>2528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4" t="s">
        <v>11</v>
      </c>
      <c r="BK173" s="185">
        <f>ROUND(I173*H173,0)</f>
        <v>2528</v>
      </c>
      <c r="BL173" s="24" t="s">
        <v>228</v>
      </c>
      <c r="BM173" s="24" t="s">
        <v>335</v>
      </c>
    </row>
    <row r="174" spans="2:65" s="11" customFormat="1">
      <c r="B174" s="186"/>
      <c r="D174" s="187" t="s">
        <v>159</v>
      </c>
      <c r="E174" s="188" t="s">
        <v>5</v>
      </c>
      <c r="F174" s="189" t="s">
        <v>336</v>
      </c>
      <c r="H174" s="190">
        <v>11.8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V174" s="319"/>
      <c r="AT174" s="188" t="s">
        <v>159</v>
      </c>
      <c r="AU174" s="188" t="s">
        <v>80</v>
      </c>
      <c r="AV174" s="11" t="s">
        <v>80</v>
      </c>
      <c r="AW174" s="11" t="s">
        <v>36</v>
      </c>
      <c r="AX174" s="11" t="s">
        <v>11</v>
      </c>
      <c r="AY174" s="188" t="s">
        <v>151</v>
      </c>
    </row>
    <row r="175" spans="2:65" s="1" customFormat="1" ht="25.5" customHeight="1">
      <c r="B175" s="173"/>
      <c r="C175" s="174" t="s">
        <v>337</v>
      </c>
      <c r="D175" s="174" t="s">
        <v>153</v>
      </c>
      <c r="E175" s="175" t="s">
        <v>338</v>
      </c>
      <c r="F175" s="176" t="s">
        <v>339</v>
      </c>
      <c r="G175" s="177" t="s">
        <v>156</v>
      </c>
      <c r="H175" s="178">
        <v>36.159999999999997</v>
      </c>
      <c r="I175" s="179">
        <v>702.12894256799996</v>
      </c>
      <c r="J175" s="180">
        <f>ROUND(I175*H175,0)</f>
        <v>25389</v>
      </c>
      <c r="K175" s="176" t="s">
        <v>157</v>
      </c>
      <c r="L175" s="39"/>
      <c r="M175" s="181" t="s">
        <v>5</v>
      </c>
      <c r="N175" s="182" t="s">
        <v>43</v>
      </c>
      <c r="O175" s="40"/>
      <c r="P175" s="183">
        <f>O175*H175</f>
        <v>0</v>
      </c>
      <c r="Q175" s="183">
        <v>2.1447239999999999E-2</v>
      </c>
      <c r="R175" s="183">
        <f>Q175*H175</f>
        <v>0.77553219839999987</v>
      </c>
      <c r="S175" s="183">
        <v>0</v>
      </c>
      <c r="T175" s="184">
        <f>S175*H175</f>
        <v>0</v>
      </c>
      <c r="V175" s="319"/>
      <c r="AR175" s="24" t="s">
        <v>228</v>
      </c>
      <c r="AT175" s="24" t="s">
        <v>153</v>
      </c>
      <c r="AU175" s="24" t="s">
        <v>80</v>
      </c>
      <c r="AY175" s="24" t="s">
        <v>151</v>
      </c>
      <c r="BE175" s="185">
        <f>IF(N175="základní",J175,0)</f>
        <v>25389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4" t="s">
        <v>11</v>
      </c>
      <c r="BK175" s="185">
        <f>ROUND(I175*H175,0)</f>
        <v>25389</v>
      </c>
      <c r="BL175" s="24" t="s">
        <v>228</v>
      </c>
      <c r="BM175" s="24" t="s">
        <v>340</v>
      </c>
    </row>
    <row r="176" spans="2:65" s="11" customFormat="1">
      <c r="B176" s="186"/>
      <c r="D176" s="187" t="s">
        <v>159</v>
      </c>
      <c r="E176" s="188" t="s">
        <v>5</v>
      </c>
      <c r="F176" s="189" t="s">
        <v>341</v>
      </c>
      <c r="H176" s="190">
        <v>36.159999999999997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V176" s="319"/>
      <c r="AT176" s="188" t="s">
        <v>159</v>
      </c>
      <c r="AU176" s="188" t="s">
        <v>80</v>
      </c>
      <c r="AV176" s="11" t="s">
        <v>80</v>
      </c>
      <c r="AW176" s="11" t="s">
        <v>36</v>
      </c>
      <c r="AX176" s="11" t="s">
        <v>72</v>
      </c>
      <c r="AY176" s="188" t="s">
        <v>151</v>
      </c>
    </row>
    <row r="177" spans="2:65" s="12" customFormat="1">
      <c r="B177" s="195"/>
      <c r="D177" s="187" t="s">
        <v>159</v>
      </c>
      <c r="E177" s="196" t="s">
        <v>109</v>
      </c>
      <c r="F177" s="197" t="s">
        <v>251</v>
      </c>
      <c r="H177" s="198">
        <v>36.159999999999997</v>
      </c>
      <c r="I177" s="199"/>
      <c r="L177" s="195"/>
      <c r="M177" s="200"/>
      <c r="N177" s="201"/>
      <c r="O177" s="201"/>
      <c r="P177" s="201"/>
      <c r="Q177" s="201"/>
      <c r="R177" s="201"/>
      <c r="S177" s="201"/>
      <c r="T177" s="202"/>
      <c r="V177" s="319"/>
      <c r="AT177" s="196" t="s">
        <v>159</v>
      </c>
      <c r="AU177" s="196" t="s">
        <v>80</v>
      </c>
      <c r="AV177" s="12" t="s">
        <v>83</v>
      </c>
      <c r="AW177" s="12" t="s">
        <v>36</v>
      </c>
      <c r="AX177" s="12" t="s">
        <v>11</v>
      </c>
      <c r="AY177" s="196" t="s">
        <v>151</v>
      </c>
    </row>
    <row r="178" spans="2:65" s="1" customFormat="1" ht="25.5" customHeight="1">
      <c r="B178" s="173"/>
      <c r="C178" s="174" t="s">
        <v>342</v>
      </c>
      <c r="D178" s="174" t="s">
        <v>153</v>
      </c>
      <c r="E178" s="175" t="s">
        <v>343</v>
      </c>
      <c r="F178" s="176" t="s">
        <v>344</v>
      </c>
      <c r="G178" s="177" t="s">
        <v>201</v>
      </c>
      <c r="H178" s="178">
        <v>1.081</v>
      </c>
      <c r="I178" s="179">
        <v>4760.1962207999995</v>
      </c>
      <c r="J178" s="180">
        <f>ROUND(I178*H178,0)</f>
        <v>5146</v>
      </c>
      <c r="K178" s="176" t="s">
        <v>157</v>
      </c>
      <c r="L178" s="39"/>
      <c r="M178" s="181" t="s">
        <v>5</v>
      </c>
      <c r="N178" s="182" t="s">
        <v>43</v>
      </c>
      <c r="O178" s="40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V178" s="319"/>
      <c r="AR178" s="24" t="s">
        <v>228</v>
      </c>
      <c r="AT178" s="24" t="s">
        <v>153</v>
      </c>
      <c r="AU178" s="24" t="s">
        <v>80</v>
      </c>
      <c r="AY178" s="24" t="s">
        <v>151</v>
      </c>
      <c r="BE178" s="185">
        <f>IF(N178="základní",J178,0)</f>
        <v>5146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4" t="s">
        <v>11</v>
      </c>
      <c r="BK178" s="185">
        <f>ROUND(I178*H178,0)</f>
        <v>5146</v>
      </c>
      <c r="BL178" s="24" t="s">
        <v>228</v>
      </c>
      <c r="BM178" s="24" t="s">
        <v>345</v>
      </c>
    </row>
    <row r="179" spans="2:65" s="1" customFormat="1" ht="25.5" customHeight="1">
      <c r="B179" s="173"/>
      <c r="C179" s="174" t="s">
        <v>346</v>
      </c>
      <c r="D179" s="174" t="s">
        <v>153</v>
      </c>
      <c r="E179" s="175" t="s">
        <v>347</v>
      </c>
      <c r="F179" s="176" t="s">
        <v>348</v>
      </c>
      <c r="G179" s="177" t="s">
        <v>201</v>
      </c>
      <c r="H179" s="178">
        <v>1.081</v>
      </c>
      <c r="I179" s="179">
        <v>3570.1471655999999</v>
      </c>
      <c r="J179" s="180">
        <f>ROUND(I179*H179,0)</f>
        <v>3859</v>
      </c>
      <c r="K179" s="176" t="s">
        <v>157</v>
      </c>
      <c r="L179" s="39"/>
      <c r="M179" s="181" t="s">
        <v>5</v>
      </c>
      <c r="N179" s="182" t="s">
        <v>43</v>
      </c>
      <c r="O179" s="40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V179" s="319"/>
      <c r="AR179" s="24" t="s">
        <v>228</v>
      </c>
      <c r="AT179" s="24" t="s">
        <v>153</v>
      </c>
      <c r="AU179" s="24" t="s">
        <v>80</v>
      </c>
      <c r="AY179" s="24" t="s">
        <v>151</v>
      </c>
      <c r="BE179" s="185">
        <f>IF(N179="základní",J179,0)</f>
        <v>3859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4" t="s">
        <v>11</v>
      </c>
      <c r="BK179" s="185">
        <f>ROUND(I179*H179,0)</f>
        <v>3859</v>
      </c>
      <c r="BL179" s="24" t="s">
        <v>228</v>
      </c>
      <c r="BM179" s="24" t="s">
        <v>349</v>
      </c>
    </row>
    <row r="180" spans="2:65" s="10" customFormat="1" ht="29.85" customHeight="1">
      <c r="B180" s="160"/>
      <c r="D180" s="161" t="s">
        <v>71</v>
      </c>
      <c r="E180" s="171" t="s">
        <v>350</v>
      </c>
      <c r="F180" s="171" t="s">
        <v>351</v>
      </c>
      <c r="I180" s="163"/>
      <c r="J180" s="172">
        <f>BK180</f>
        <v>3338</v>
      </c>
      <c r="L180" s="160"/>
      <c r="M180" s="165"/>
      <c r="N180" s="166"/>
      <c r="O180" s="166"/>
      <c r="P180" s="167">
        <f>SUM(P181:P188)</f>
        <v>0</v>
      </c>
      <c r="Q180" s="166"/>
      <c r="R180" s="167">
        <f>SUM(R181:R188)</f>
        <v>0</v>
      </c>
      <c r="S180" s="166"/>
      <c r="T180" s="168">
        <f>SUM(T181:T188)</f>
        <v>0.83454499999999998</v>
      </c>
      <c r="V180" s="319"/>
      <c r="AR180" s="161" t="s">
        <v>80</v>
      </c>
      <c r="AT180" s="169" t="s">
        <v>71</v>
      </c>
      <c r="AU180" s="169" t="s">
        <v>11</v>
      </c>
      <c r="AY180" s="161" t="s">
        <v>151</v>
      </c>
      <c r="BK180" s="170">
        <f>SUM(BK181:BK188)</f>
        <v>3338</v>
      </c>
    </row>
    <row r="181" spans="2:65" s="1" customFormat="1" ht="16.5" customHeight="1">
      <c r="B181" s="173"/>
      <c r="C181" s="174" t="s">
        <v>352</v>
      </c>
      <c r="D181" s="174" t="s">
        <v>153</v>
      </c>
      <c r="E181" s="175" t="s">
        <v>353</v>
      </c>
      <c r="F181" s="176" t="s">
        <v>354</v>
      </c>
      <c r="G181" s="177" t="s">
        <v>156</v>
      </c>
      <c r="H181" s="178">
        <v>24.5</v>
      </c>
      <c r="I181" s="179">
        <v>91.190425641599987</v>
      </c>
      <c r="J181" s="180">
        <f>ROUND(I181*H181,0)</f>
        <v>2234</v>
      </c>
      <c r="K181" s="176" t="s">
        <v>157</v>
      </c>
      <c r="L181" s="39"/>
      <c r="M181" s="181" t="s">
        <v>5</v>
      </c>
      <c r="N181" s="182" t="s">
        <v>43</v>
      </c>
      <c r="O181" s="40"/>
      <c r="P181" s="183">
        <f>O181*H181</f>
        <v>0</v>
      </c>
      <c r="Q181" s="183">
        <v>0</v>
      </c>
      <c r="R181" s="183">
        <f>Q181*H181</f>
        <v>0</v>
      </c>
      <c r="S181" s="183">
        <v>2.4649999999999998E-2</v>
      </c>
      <c r="T181" s="184">
        <f>S181*H181</f>
        <v>0.60392499999999993</v>
      </c>
      <c r="V181" s="319"/>
      <c r="AR181" s="24" t="s">
        <v>228</v>
      </c>
      <c r="AT181" s="24" t="s">
        <v>153</v>
      </c>
      <c r="AU181" s="24" t="s">
        <v>80</v>
      </c>
      <c r="AY181" s="24" t="s">
        <v>151</v>
      </c>
      <c r="BE181" s="185">
        <f>IF(N181="základní",J181,0)</f>
        <v>2234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4" t="s">
        <v>11</v>
      </c>
      <c r="BK181" s="185">
        <f>ROUND(I181*H181,0)</f>
        <v>2234</v>
      </c>
      <c r="BL181" s="24" t="s">
        <v>228</v>
      </c>
      <c r="BM181" s="24" t="s">
        <v>355</v>
      </c>
    </row>
    <row r="182" spans="2:65" s="11" customFormat="1">
      <c r="B182" s="186"/>
      <c r="D182" s="187" t="s">
        <v>159</v>
      </c>
      <c r="E182" s="188" t="s">
        <v>5</v>
      </c>
      <c r="F182" s="189" t="s">
        <v>356</v>
      </c>
      <c r="H182" s="190">
        <v>24.5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V182" s="319"/>
      <c r="AT182" s="188" t="s">
        <v>159</v>
      </c>
      <c r="AU182" s="188" t="s">
        <v>80</v>
      </c>
      <c r="AV182" s="11" t="s">
        <v>80</v>
      </c>
      <c r="AW182" s="11" t="s">
        <v>36</v>
      </c>
      <c r="AX182" s="11" t="s">
        <v>11</v>
      </c>
      <c r="AY182" s="188" t="s">
        <v>151</v>
      </c>
    </row>
    <row r="183" spans="2:65" s="1" customFormat="1" ht="16.5" customHeight="1">
      <c r="B183" s="173"/>
      <c r="C183" s="174" t="s">
        <v>357</v>
      </c>
      <c r="D183" s="174" t="s">
        <v>153</v>
      </c>
      <c r="E183" s="175" t="s">
        <v>358</v>
      </c>
      <c r="F183" s="176" t="s">
        <v>359</v>
      </c>
      <c r="G183" s="177" t="s">
        <v>156</v>
      </c>
      <c r="H183" s="178">
        <v>24.5</v>
      </c>
      <c r="I183" s="179">
        <v>30.801269663999999</v>
      </c>
      <c r="J183" s="180">
        <f>ROUND(I183*H183,0)</f>
        <v>755</v>
      </c>
      <c r="K183" s="176" t="s">
        <v>157</v>
      </c>
      <c r="L183" s="39"/>
      <c r="M183" s="181" t="s">
        <v>5</v>
      </c>
      <c r="N183" s="182" t="s">
        <v>43</v>
      </c>
      <c r="O183" s="40"/>
      <c r="P183" s="183">
        <f>O183*H183</f>
        <v>0</v>
      </c>
      <c r="Q183" s="183">
        <v>0</v>
      </c>
      <c r="R183" s="183">
        <f>Q183*H183</f>
        <v>0</v>
      </c>
      <c r="S183" s="183">
        <v>8.0000000000000002E-3</v>
      </c>
      <c r="T183" s="184">
        <f>S183*H183</f>
        <v>0.19600000000000001</v>
      </c>
      <c r="V183" s="319"/>
      <c r="AR183" s="24" t="s">
        <v>228</v>
      </c>
      <c r="AT183" s="24" t="s">
        <v>153</v>
      </c>
      <c r="AU183" s="24" t="s">
        <v>80</v>
      </c>
      <c r="AY183" s="24" t="s">
        <v>151</v>
      </c>
      <c r="BE183" s="185">
        <f>IF(N183="základní",J183,0)</f>
        <v>755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4" t="s">
        <v>11</v>
      </c>
      <c r="BK183" s="185">
        <f>ROUND(I183*H183,0)</f>
        <v>755</v>
      </c>
      <c r="BL183" s="24" t="s">
        <v>228</v>
      </c>
      <c r="BM183" s="24" t="s">
        <v>360</v>
      </c>
    </row>
    <row r="184" spans="2:65" s="11" customFormat="1">
      <c r="B184" s="186"/>
      <c r="D184" s="187" t="s">
        <v>159</v>
      </c>
      <c r="E184" s="188" t="s">
        <v>5</v>
      </c>
      <c r="F184" s="189" t="s">
        <v>356</v>
      </c>
      <c r="H184" s="190">
        <v>24.5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V184" s="319"/>
      <c r="AT184" s="188" t="s">
        <v>159</v>
      </c>
      <c r="AU184" s="188" t="s">
        <v>80</v>
      </c>
      <c r="AV184" s="11" t="s">
        <v>80</v>
      </c>
      <c r="AW184" s="11" t="s">
        <v>36</v>
      </c>
      <c r="AX184" s="11" t="s">
        <v>11</v>
      </c>
      <c r="AY184" s="188" t="s">
        <v>151</v>
      </c>
    </row>
    <row r="185" spans="2:65" s="1" customFormat="1" ht="16.5" customHeight="1">
      <c r="B185" s="173"/>
      <c r="C185" s="174" t="s">
        <v>361</v>
      </c>
      <c r="D185" s="174" t="s">
        <v>153</v>
      </c>
      <c r="E185" s="175" t="s">
        <v>362</v>
      </c>
      <c r="F185" s="176" t="s">
        <v>363</v>
      </c>
      <c r="G185" s="177" t="s">
        <v>334</v>
      </c>
      <c r="H185" s="178">
        <v>11.54</v>
      </c>
      <c r="I185" s="179">
        <v>30.241246579199998</v>
      </c>
      <c r="J185" s="180">
        <f>ROUND(I185*H185,0)</f>
        <v>349</v>
      </c>
      <c r="K185" s="176" t="s">
        <v>5</v>
      </c>
      <c r="L185" s="39"/>
      <c r="M185" s="181" t="s">
        <v>5</v>
      </c>
      <c r="N185" s="182" t="s">
        <v>43</v>
      </c>
      <c r="O185" s="40"/>
      <c r="P185" s="183">
        <f>O185*H185</f>
        <v>0</v>
      </c>
      <c r="Q185" s="183">
        <v>0</v>
      </c>
      <c r="R185" s="183">
        <f>Q185*H185</f>
        <v>0</v>
      </c>
      <c r="S185" s="183">
        <v>3.0000000000000001E-3</v>
      </c>
      <c r="T185" s="184">
        <f>S185*H185</f>
        <v>3.4619999999999998E-2</v>
      </c>
      <c r="V185" s="319"/>
      <c r="AR185" s="24" t="s">
        <v>228</v>
      </c>
      <c r="AT185" s="24" t="s">
        <v>153</v>
      </c>
      <c r="AU185" s="24" t="s">
        <v>80</v>
      </c>
      <c r="AY185" s="24" t="s">
        <v>151</v>
      </c>
      <c r="BE185" s="185">
        <f>IF(N185="základní",J185,0)</f>
        <v>349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4" t="s">
        <v>11</v>
      </c>
      <c r="BK185" s="185">
        <f>ROUND(I185*H185,0)</f>
        <v>349</v>
      </c>
      <c r="BL185" s="24" t="s">
        <v>228</v>
      </c>
      <c r="BM185" s="24" t="s">
        <v>364</v>
      </c>
    </row>
    <row r="186" spans="2:65" s="11" customFormat="1">
      <c r="B186" s="186"/>
      <c r="D186" s="187" t="s">
        <v>159</v>
      </c>
      <c r="E186" s="188" t="s">
        <v>5</v>
      </c>
      <c r="F186" s="189" t="s">
        <v>365</v>
      </c>
      <c r="H186" s="190">
        <v>11.54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V186" s="319"/>
      <c r="AT186" s="188" t="s">
        <v>159</v>
      </c>
      <c r="AU186" s="188" t="s">
        <v>80</v>
      </c>
      <c r="AV186" s="11" t="s">
        <v>80</v>
      </c>
      <c r="AW186" s="11" t="s">
        <v>36</v>
      </c>
      <c r="AX186" s="11" t="s">
        <v>11</v>
      </c>
      <c r="AY186" s="188" t="s">
        <v>151</v>
      </c>
    </row>
    <row r="187" spans="2:65" s="1" customFormat="1" ht="16.5" customHeight="1">
      <c r="B187" s="173"/>
      <c r="C187" s="174" t="s">
        <v>366</v>
      </c>
      <c r="D187" s="174" t="s">
        <v>153</v>
      </c>
      <c r="E187" s="175" t="s">
        <v>367</v>
      </c>
      <c r="F187" s="176" t="s">
        <v>368</v>
      </c>
      <c r="G187" s="177" t="s">
        <v>201</v>
      </c>
      <c r="H187" s="178">
        <v>0</v>
      </c>
      <c r="I187" s="179">
        <v>952.03924415999995</v>
      </c>
      <c r="J187" s="180">
        <f>ROUND(I187*H187,0)</f>
        <v>0</v>
      </c>
      <c r="K187" s="176" t="s">
        <v>157</v>
      </c>
      <c r="L187" s="39"/>
      <c r="M187" s="181" t="s">
        <v>5</v>
      </c>
      <c r="N187" s="182" t="s">
        <v>43</v>
      </c>
      <c r="O187" s="40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V187" s="319"/>
      <c r="AR187" s="24" t="s">
        <v>228</v>
      </c>
      <c r="AT187" s="24" t="s">
        <v>153</v>
      </c>
      <c r="AU187" s="24" t="s">
        <v>80</v>
      </c>
      <c r="AY187" s="24" t="s">
        <v>151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4" t="s">
        <v>11</v>
      </c>
      <c r="BK187" s="185">
        <f>ROUND(I187*H187,0)</f>
        <v>0</v>
      </c>
      <c r="BL187" s="24" t="s">
        <v>228</v>
      </c>
      <c r="BM187" s="24" t="s">
        <v>369</v>
      </c>
    </row>
    <row r="188" spans="2:65" s="1" customFormat="1" ht="16.5" customHeight="1">
      <c r="B188" s="173"/>
      <c r="C188" s="174" t="s">
        <v>370</v>
      </c>
      <c r="D188" s="174" t="s">
        <v>153</v>
      </c>
      <c r="E188" s="175" t="s">
        <v>371</v>
      </c>
      <c r="F188" s="176" t="s">
        <v>372</v>
      </c>
      <c r="G188" s="177" t="s">
        <v>201</v>
      </c>
      <c r="H188" s="178">
        <v>0</v>
      </c>
      <c r="I188" s="179">
        <v>478.81973750399999</v>
      </c>
      <c r="J188" s="180">
        <f>ROUND(I188*H188,0)</f>
        <v>0</v>
      </c>
      <c r="K188" s="176" t="s">
        <v>157</v>
      </c>
      <c r="L188" s="39"/>
      <c r="M188" s="181" t="s">
        <v>5</v>
      </c>
      <c r="N188" s="182" t="s">
        <v>43</v>
      </c>
      <c r="O188" s="40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V188" s="319"/>
      <c r="AR188" s="24" t="s">
        <v>228</v>
      </c>
      <c r="AT188" s="24" t="s">
        <v>153</v>
      </c>
      <c r="AU188" s="24" t="s">
        <v>80</v>
      </c>
      <c r="AY188" s="24" t="s">
        <v>151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4" t="s">
        <v>11</v>
      </c>
      <c r="BK188" s="185">
        <f>ROUND(I188*H188,0)</f>
        <v>0</v>
      </c>
      <c r="BL188" s="24" t="s">
        <v>228</v>
      </c>
      <c r="BM188" s="24" t="s">
        <v>373</v>
      </c>
    </row>
    <row r="189" spans="2:65" s="10" customFormat="1" ht="29.85" customHeight="1">
      <c r="B189" s="160"/>
      <c r="D189" s="161" t="s">
        <v>71</v>
      </c>
      <c r="E189" s="171" t="s">
        <v>374</v>
      </c>
      <c r="F189" s="171" t="s">
        <v>375</v>
      </c>
      <c r="I189" s="163"/>
      <c r="J189" s="172">
        <f>BK189</f>
        <v>113762</v>
      </c>
      <c r="L189" s="160"/>
      <c r="M189" s="165"/>
      <c r="N189" s="166"/>
      <c r="O189" s="166"/>
      <c r="P189" s="167">
        <f>SUM(P190:P214)</f>
        <v>0</v>
      </c>
      <c r="Q189" s="166"/>
      <c r="R189" s="167">
        <f>SUM(R190:R214)</f>
        <v>0.89557495000000009</v>
      </c>
      <c r="S189" s="166"/>
      <c r="T189" s="168">
        <f>SUM(T190:T214)</f>
        <v>0.13609000000000002</v>
      </c>
      <c r="V189" s="319"/>
      <c r="AR189" s="161" t="s">
        <v>80</v>
      </c>
      <c r="AT189" s="169" t="s">
        <v>71</v>
      </c>
      <c r="AU189" s="169" t="s">
        <v>11</v>
      </c>
      <c r="AY189" s="161" t="s">
        <v>151</v>
      </c>
      <c r="BK189" s="170">
        <f>SUM(BK190:BK214)</f>
        <v>113762</v>
      </c>
    </row>
    <row r="190" spans="2:65" s="1" customFormat="1" ht="25.5" customHeight="1">
      <c r="B190" s="173"/>
      <c r="C190" s="174" t="s">
        <v>376</v>
      </c>
      <c r="D190" s="174" t="s">
        <v>153</v>
      </c>
      <c r="E190" s="175" t="s">
        <v>377</v>
      </c>
      <c r="F190" s="176" t="s">
        <v>378</v>
      </c>
      <c r="G190" s="177" t="s">
        <v>156</v>
      </c>
      <c r="H190" s="178">
        <v>73</v>
      </c>
      <c r="I190" s="179">
        <v>49.002019919999995</v>
      </c>
      <c r="J190" s="180">
        <f>ROUND(I190*H190,0)</f>
        <v>3577</v>
      </c>
      <c r="K190" s="176" t="s">
        <v>157</v>
      </c>
      <c r="L190" s="39"/>
      <c r="M190" s="181" t="s">
        <v>5</v>
      </c>
      <c r="N190" s="182" t="s">
        <v>43</v>
      </c>
      <c r="O190" s="40"/>
      <c r="P190" s="183">
        <f>O190*H190</f>
        <v>0</v>
      </c>
      <c r="Q190" s="183">
        <v>3.3000000000000003E-5</v>
      </c>
      <c r="R190" s="183">
        <f>Q190*H190</f>
        <v>2.4090000000000001E-3</v>
      </c>
      <c r="S190" s="183">
        <v>0</v>
      </c>
      <c r="T190" s="184">
        <f>S190*H190</f>
        <v>0</v>
      </c>
      <c r="V190" s="319"/>
      <c r="AR190" s="24" t="s">
        <v>228</v>
      </c>
      <c r="AT190" s="24" t="s">
        <v>153</v>
      </c>
      <c r="AU190" s="24" t="s">
        <v>80</v>
      </c>
      <c r="AY190" s="24" t="s">
        <v>151</v>
      </c>
      <c r="BE190" s="185">
        <f>IF(N190="základní",J190,0)</f>
        <v>3577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4" t="s">
        <v>11</v>
      </c>
      <c r="BK190" s="185">
        <f>ROUND(I190*H190,0)</f>
        <v>3577</v>
      </c>
      <c r="BL190" s="24" t="s">
        <v>228</v>
      </c>
      <c r="BM190" s="24" t="s">
        <v>379</v>
      </c>
    </row>
    <row r="191" spans="2:65" s="11" customFormat="1">
      <c r="B191" s="186"/>
      <c r="D191" s="187" t="s">
        <v>159</v>
      </c>
      <c r="E191" s="188" t="s">
        <v>5</v>
      </c>
      <c r="F191" s="189" t="s">
        <v>380</v>
      </c>
      <c r="H191" s="190">
        <v>73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V191" s="319"/>
      <c r="AT191" s="188" t="s">
        <v>159</v>
      </c>
      <c r="AU191" s="188" t="s">
        <v>80</v>
      </c>
      <c r="AV191" s="11" t="s">
        <v>80</v>
      </c>
      <c r="AW191" s="11" t="s">
        <v>36</v>
      </c>
      <c r="AX191" s="11" t="s">
        <v>72</v>
      </c>
      <c r="AY191" s="188" t="s">
        <v>151</v>
      </c>
    </row>
    <row r="192" spans="2:65" s="12" customFormat="1">
      <c r="B192" s="195"/>
      <c r="D192" s="187" t="s">
        <v>159</v>
      </c>
      <c r="E192" s="196" t="s">
        <v>100</v>
      </c>
      <c r="F192" s="197" t="s">
        <v>251</v>
      </c>
      <c r="H192" s="198">
        <v>73</v>
      </c>
      <c r="I192" s="199"/>
      <c r="L192" s="195"/>
      <c r="M192" s="200"/>
      <c r="N192" s="201"/>
      <c r="O192" s="201"/>
      <c r="P192" s="201"/>
      <c r="Q192" s="201"/>
      <c r="R192" s="201"/>
      <c r="S192" s="201"/>
      <c r="T192" s="202"/>
      <c r="V192" s="319"/>
      <c r="AT192" s="196" t="s">
        <v>159</v>
      </c>
      <c r="AU192" s="196" t="s">
        <v>80</v>
      </c>
      <c r="AV192" s="12" t="s">
        <v>83</v>
      </c>
      <c r="AW192" s="12" t="s">
        <v>36</v>
      </c>
      <c r="AX192" s="12" t="s">
        <v>11</v>
      </c>
      <c r="AY192" s="196" t="s">
        <v>151</v>
      </c>
    </row>
    <row r="193" spans="2:65" s="1" customFormat="1" ht="25.5" customHeight="1">
      <c r="B193" s="173"/>
      <c r="C193" s="174" t="s">
        <v>381</v>
      </c>
      <c r="D193" s="174" t="s">
        <v>153</v>
      </c>
      <c r="E193" s="175" t="s">
        <v>382</v>
      </c>
      <c r="F193" s="176" t="s">
        <v>383</v>
      </c>
      <c r="G193" s="177" t="s">
        <v>156</v>
      </c>
      <c r="H193" s="178">
        <v>73</v>
      </c>
      <c r="I193" s="179">
        <v>11.6671476</v>
      </c>
      <c r="J193" s="180">
        <f>ROUND(I193*H193,0)</f>
        <v>852</v>
      </c>
      <c r="K193" s="176" t="s">
        <v>157</v>
      </c>
      <c r="L193" s="39"/>
      <c r="M193" s="181" t="s">
        <v>5</v>
      </c>
      <c r="N193" s="182" t="s">
        <v>43</v>
      </c>
      <c r="O193" s="40"/>
      <c r="P193" s="183">
        <f>O193*H193</f>
        <v>0</v>
      </c>
      <c r="Q193" s="183">
        <v>6.7000000000000002E-5</v>
      </c>
      <c r="R193" s="183">
        <f>Q193*H193</f>
        <v>4.8910000000000004E-3</v>
      </c>
      <c r="S193" s="183">
        <v>0</v>
      </c>
      <c r="T193" s="184">
        <f>S193*H193</f>
        <v>0</v>
      </c>
      <c r="V193" s="319"/>
      <c r="AR193" s="24" t="s">
        <v>228</v>
      </c>
      <c r="AT193" s="24" t="s">
        <v>153</v>
      </c>
      <c r="AU193" s="24" t="s">
        <v>80</v>
      </c>
      <c r="AY193" s="24" t="s">
        <v>151</v>
      </c>
      <c r="BE193" s="185">
        <f>IF(N193="základní",J193,0)</f>
        <v>852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4" t="s">
        <v>11</v>
      </c>
      <c r="BK193" s="185">
        <f>ROUND(I193*H193,0)</f>
        <v>852</v>
      </c>
      <c r="BL193" s="24" t="s">
        <v>228</v>
      </c>
      <c r="BM193" s="24" t="s">
        <v>384</v>
      </c>
    </row>
    <row r="194" spans="2:65" s="11" customFormat="1">
      <c r="B194" s="186"/>
      <c r="D194" s="187" t="s">
        <v>159</v>
      </c>
      <c r="E194" s="188" t="s">
        <v>5</v>
      </c>
      <c r="F194" s="189" t="s">
        <v>100</v>
      </c>
      <c r="H194" s="190">
        <v>73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V194" s="319"/>
      <c r="AT194" s="188" t="s">
        <v>159</v>
      </c>
      <c r="AU194" s="188" t="s">
        <v>80</v>
      </c>
      <c r="AV194" s="11" t="s">
        <v>80</v>
      </c>
      <c r="AW194" s="11" t="s">
        <v>36</v>
      </c>
      <c r="AX194" s="11" t="s">
        <v>11</v>
      </c>
      <c r="AY194" s="188" t="s">
        <v>151</v>
      </c>
    </row>
    <row r="195" spans="2:65" s="1" customFormat="1" ht="16.5" customHeight="1">
      <c r="B195" s="173"/>
      <c r="C195" s="174" t="s">
        <v>385</v>
      </c>
      <c r="D195" s="174" t="s">
        <v>153</v>
      </c>
      <c r="E195" s="175" t="s">
        <v>386</v>
      </c>
      <c r="F195" s="176" t="s">
        <v>387</v>
      </c>
      <c r="G195" s="177" t="s">
        <v>156</v>
      </c>
      <c r="H195" s="178">
        <v>73</v>
      </c>
      <c r="I195" s="179">
        <v>285.84511620000001</v>
      </c>
      <c r="J195" s="180">
        <f>ROUND(I195*H195,0)</f>
        <v>20867</v>
      </c>
      <c r="K195" s="176" t="s">
        <v>157</v>
      </c>
      <c r="L195" s="39"/>
      <c r="M195" s="181" t="s">
        <v>5</v>
      </c>
      <c r="N195" s="182" t="s">
        <v>43</v>
      </c>
      <c r="O195" s="40"/>
      <c r="P195" s="183">
        <f>O195*H195</f>
        <v>0</v>
      </c>
      <c r="Q195" s="183">
        <v>7.5820000000000002E-3</v>
      </c>
      <c r="R195" s="183">
        <f>Q195*H195</f>
        <v>0.55348600000000003</v>
      </c>
      <c r="S195" s="183">
        <v>0</v>
      </c>
      <c r="T195" s="184">
        <f>S195*H195</f>
        <v>0</v>
      </c>
      <c r="V195" s="319"/>
      <c r="AR195" s="24" t="s">
        <v>228</v>
      </c>
      <c r="AT195" s="24" t="s">
        <v>153</v>
      </c>
      <c r="AU195" s="24" t="s">
        <v>80</v>
      </c>
      <c r="AY195" s="24" t="s">
        <v>151</v>
      </c>
      <c r="BE195" s="185">
        <f>IF(N195="základní",J195,0)</f>
        <v>20867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4" t="s">
        <v>11</v>
      </c>
      <c r="BK195" s="185">
        <f>ROUND(I195*H195,0)</f>
        <v>20867</v>
      </c>
      <c r="BL195" s="24" t="s">
        <v>228</v>
      </c>
      <c r="BM195" s="24" t="s">
        <v>388</v>
      </c>
    </row>
    <row r="196" spans="2:65" s="11" customFormat="1">
      <c r="B196" s="186"/>
      <c r="D196" s="187" t="s">
        <v>159</v>
      </c>
      <c r="E196" s="188" t="s">
        <v>5</v>
      </c>
      <c r="F196" s="189" t="s">
        <v>100</v>
      </c>
      <c r="H196" s="190">
        <v>73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V196" s="319"/>
      <c r="AT196" s="188" t="s">
        <v>159</v>
      </c>
      <c r="AU196" s="188" t="s">
        <v>80</v>
      </c>
      <c r="AV196" s="11" t="s">
        <v>80</v>
      </c>
      <c r="AW196" s="11" t="s">
        <v>36</v>
      </c>
      <c r="AX196" s="11" t="s">
        <v>11</v>
      </c>
      <c r="AY196" s="188" t="s">
        <v>151</v>
      </c>
    </row>
    <row r="197" spans="2:65" s="1" customFormat="1" ht="16.5" customHeight="1">
      <c r="B197" s="173"/>
      <c r="C197" s="174" t="s">
        <v>389</v>
      </c>
      <c r="D197" s="174" t="s">
        <v>153</v>
      </c>
      <c r="E197" s="175" t="s">
        <v>390</v>
      </c>
      <c r="F197" s="176" t="s">
        <v>391</v>
      </c>
      <c r="G197" s="177" t="s">
        <v>156</v>
      </c>
      <c r="H197" s="178">
        <v>54.436</v>
      </c>
      <c r="I197" s="179">
        <v>64.169311800000003</v>
      </c>
      <c r="J197" s="180">
        <f>ROUND(I197*H197,0)</f>
        <v>3493</v>
      </c>
      <c r="K197" s="176" t="s">
        <v>157</v>
      </c>
      <c r="L197" s="39"/>
      <c r="M197" s="181" t="s">
        <v>5</v>
      </c>
      <c r="N197" s="182" t="s">
        <v>43</v>
      </c>
      <c r="O197" s="40"/>
      <c r="P197" s="183">
        <f>O197*H197</f>
        <v>0</v>
      </c>
      <c r="Q197" s="183">
        <v>0</v>
      </c>
      <c r="R197" s="183">
        <f>Q197*H197</f>
        <v>0</v>
      </c>
      <c r="S197" s="183">
        <v>2.5000000000000001E-3</v>
      </c>
      <c r="T197" s="184">
        <f>S197*H197</f>
        <v>0.13609000000000002</v>
      </c>
      <c r="V197" s="319"/>
      <c r="AR197" s="24" t="s">
        <v>228</v>
      </c>
      <c r="AT197" s="24" t="s">
        <v>153</v>
      </c>
      <c r="AU197" s="24" t="s">
        <v>80</v>
      </c>
      <c r="AY197" s="24" t="s">
        <v>151</v>
      </c>
      <c r="BE197" s="185">
        <f>IF(N197="základní",J197,0)</f>
        <v>3493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4" t="s">
        <v>11</v>
      </c>
      <c r="BK197" s="185">
        <f>ROUND(I197*H197,0)</f>
        <v>3493</v>
      </c>
      <c r="BL197" s="24" t="s">
        <v>228</v>
      </c>
      <c r="BM197" s="24" t="s">
        <v>392</v>
      </c>
    </row>
    <row r="198" spans="2:65" s="11" customFormat="1">
      <c r="B198" s="186"/>
      <c r="D198" s="187" t="s">
        <v>159</v>
      </c>
      <c r="E198" s="188" t="s">
        <v>5</v>
      </c>
      <c r="F198" s="189" t="s">
        <v>393</v>
      </c>
      <c r="H198" s="190">
        <v>54.436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V198" s="319"/>
      <c r="AT198" s="188" t="s">
        <v>159</v>
      </c>
      <c r="AU198" s="188" t="s">
        <v>80</v>
      </c>
      <c r="AV198" s="11" t="s">
        <v>80</v>
      </c>
      <c r="AW198" s="11" t="s">
        <v>36</v>
      </c>
      <c r="AX198" s="11" t="s">
        <v>11</v>
      </c>
      <c r="AY198" s="188" t="s">
        <v>151</v>
      </c>
    </row>
    <row r="199" spans="2:65" s="1" customFormat="1" ht="16.5" customHeight="1">
      <c r="B199" s="173"/>
      <c r="C199" s="174" t="s">
        <v>394</v>
      </c>
      <c r="D199" s="174" t="s">
        <v>153</v>
      </c>
      <c r="E199" s="175" t="s">
        <v>395</v>
      </c>
      <c r="F199" s="176" t="s">
        <v>396</v>
      </c>
      <c r="G199" s="177" t="s">
        <v>156</v>
      </c>
      <c r="H199" s="178">
        <v>73</v>
      </c>
      <c r="I199" s="179">
        <v>145.83934499999998</v>
      </c>
      <c r="J199" s="180">
        <f>ROUND(I199*H199,0)</f>
        <v>10646</v>
      </c>
      <c r="K199" s="176" t="s">
        <v>157</v>
      </c>
      <c r="L199" s="39"/>
      <c r="M199" s="181" t="s">
        <v>5</v>
      </c>
      <c r="N199" s="182" t="s">
        <v>43</v>
      </c>
      <c r="O199" s="40"/>
      <c r="P199" s="183">
        <f>O199*H199</f>
        <v>0</v>
      </c>
      <c r="Q199" s="183">
        <v>2.9999999999999997E-4</v>
      </c>
      <c r="R199" s="183">
        <f>Q199*H199</f>
        <v>2.1899999999999999E-2</v>
      </c>
      <c r="S199" s="183">
        <v>0</v>
      </c>
      <c r="T199" s="184">
        <f>S199*H199</f>
        <v>0</v>
      </c>
      <c r="V199" s="319"/>
      <c r="AR199" s="24" t="s">
        <v>228</v>
      </c>
      <c r="AT199" s="24" t="s">
        <v>153</v>
      </c>
      <c r="AU199" s="24" t="s">
        <v>80</v>
      </c>
      <c r="AY199" s="24" t="s">
        <v>151</v>
      </c>
      <c r="BE199" s="185">
        <f>IF(N199="základní",J199,0)</f>
        <v>10646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4" t="s">
        <v>11</v>
      </c>
      <c r="BK199" s="185">
        <f>ROUND(I199*H199,0)</f>
        <v>10646</v>
      </c>
      <c r="BL199" s="24" t="s">
        <v>228</v>
      </c>
      <c r="BM199" s="24" t="s">
        <v>397</v>
      </c>
    </row>
    <row r="200" spans="2:65" s="11" customFormat="1">
      <c r="B200" s="186"/>
      <c r="D200" s="187" t="s">
        <v>159</v>
      </c>
      <c r="E200" s="188" t="s">
        <v>5</v>
      </c>
      <c r="F200" s="189" t="s">
        <v>100</v>
      </c>
      <c r="H200" s="190">
        <v>73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V200" s="319"/>
      <c r="AT200" s="188" t="s">
        <v>159</v>
      </c>
      <c r="AU200" s="188" t="s">
        <v>80</v>
      </c>
      <c r="AV200" s="11" t="s">
        <v>80</v>
      </c>
      <c r="AW200" s="11" t="s">
        <v>36</v>
      </c>
      <c r="AX200" s="11" t="s">
        <v>11</v>
      </c>
      <c r="AY200" s="188" t="s">
        <v>151</v>
      </c>
    </row>
    <row r="201" spans="2:65" s="1" customFormat="1" ht="25.5" customHeight="1">
      <c r="B201" s="173"/>
      <c r="C201" s="211" t="s">
        <v>398</v>
      </c>
      <c r="D201" s="211" t="s">
        <v>233</v>
      </c>
      <c r="E201" s="212" t="s">
        <v>399</v>
      </c>
      <c r="F201" s="213" t="s">
        <v>400</v>
      </c>
      <c r="G201" s="214" t="s">
        <v>156</v>
      </c>
      <c r="H201" s="215">
        <v>80.3</v>
      </c>
      <c r="I201" s="216">
        <v>519.18806819999998</v>
      </c>
      <c r="J201" s="217">
        <f>ROUND(I201*H201,0)</f>
        <v>41691</v>
      </c>
      <c r="K201" s="213" t="s">
        <v>5</v>
      </c>
      <c r="L201" s="218"/>
      <c r="M201" s="219" t="s">
        <v>5</v>
      </c>
      <c r="N201" s="220" t="s">
        <v>43</v>
      </c>
      <c r="O201" s="40"/>
      <c r="P201" s="183">
        <f>O201*H201</f>
        <v>0</v>
      </c>
      <c r="Q201" s="183">
        <v>3.5500000000000002E-3</v>
      </c>
      <c r="R201" s="183">
        <f>Q201*H201</f>
        <v>0.28506500000000001</v>
      </c>
      <c r="S201" s="183">
        <v>0</v>
      </c>
      <c r="T201" s="184">
        <f>S201*H201</f>
        <v>0</v>
      </c>
      <c r="V201" s="319"/>
      <c r="AR201" s="24" t="s">
        <v>236</v>
      </c>
      <c r="AT201" s="24" t="s">
        <v>233</v>
      </c>
      <c r="AU201" s="24" t="s">
        <v>80</v>
      </c>
      <c r="AY201" s="24" t="s">
        <v>151</v>
      </c>
      <c r="BE201" s="185">
        <f>IF(N201="základní",J201,0)</f>
        <v>41691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4" t="s">
        <v>11</v>
      </c>
      <c r="BK201" s="185">
        <f>ROUND(I201*H201,0)</f>
        <v>41691</v>
      </c>
      <c r="BL201" s="24" t="s">
        <v>228</v>
      </c>
      <c r="BM201" s="24" t="s">
        <v>401</v>
      </c>
    </row>
    <row r="202" spans="2:65" s="11" customFormat="1">
      <c r="B202" s="186"/>
      <c r="D202" s="187" t="s">
        <v>159</v>
      </c>
      <c r="E202" s="188" t="s">
        <v>5</v>
      </c>
      <c r="F202" s="189" t="s">
        <v>402</v>
      </c>
      <c r="H202" s="190">
        <v>80.3</v>
      </c>
      <c r="I202" s="191"/>
      <c r="L202" s="186"/>
      <c r="M202" s="192"/>
      <c r="N202" s="193"/>
      <c r="O202" s="193"/>
      <c r="P202" s="193"/>
      <c r="Q202" s="193"/>
      <c r="R202" s="193"/>
      <c r="S202" s="193"/>
      <c r="T202" s="194"/>
      <c r="V202" s="319"/>
      <c r="AT202" s="188" t="s">
        <v>159</v>
      </c>
      <c r="AU202" s="188" t="s">
        <v>80</v>
      </c>
      <c r="AV202" s="11" t="s">
        <v>80</v>
      </c>
      <c r="AW202" s="11" t="s">
        <v>36</v>
      </c>
      <c r="AX202" s="11" t="s">
        <v>11</v>
      </c>
      <c r="AY202" s="188" t="s">
        <v>151</v>
      </c>
    </row>
    <row r="203" spans="2:65" s="1" customFormat="1" ht="16.5" customHeight="1">
      <c r="B203" s="173"/>
      <c r="C203" s="174" t="s">
        <v>403</v>
      </c>
      <c r="D203" s="174" t="s">
        <v>153</v>
      </c>
      <c r="E203" s="175" t="s">
        <v>404</v>
      </c>
      <c r="F203" s="176" t="s">
        <v>405</v>
      </c>
      <c r="G203" s="177" t="s">
        <v>334</v>
      </c>
      <c r="H203" s="178">
        <v>73</v>
      </c>
      <c r="I203" s="179">
        <v>35.0014428</v>
      </c>
      <c r="J203" s="180">
        <f>ROUND(I203*H203,0)</f>
        <v>2555</v>
      </c>
      <c r="K203" s="176" t="s">
        <v>157</v>
      </c>
      <c r="L203" s="39"/>
      <c r="M203" s="181" t="s">
        <v>5</v>
      </c>
      <c r="N203" s="182" t="s">
        <v>43</v>
      </c>
      <c r="O203" s="40"/>
      <c r="P203" s="183">
        <f>O203*H203</f>
        <v>0</v>
      </c>
      <c r="Q203" s="183">
        <v>1.84E-5</v>
      </c>
      <c r="R203" s="183">
        <f>Q203*H203</f>
        <v>1.3431999999999999E-3</v>
      </c>
      <c r="S203" s="183">
        <v>0</v>
      </c>
      <c r="T203" s="184">
        <f>S203*H203</f>
        <v>0</v>
      </c>
      <c r="V203" s="319"/>
      <c r="AR203" s="24" t="s">
        <v>228</v>
      </c>
      <c r="AT203" s="24" t="s">
        <v>153</v>
      </c>
      <c r="AU203" s="24" t="s">
        <v>80</v>
      </c>
      <c r="AY203" s="24" t="s">
        <v>151</v>
      </c>
      <c r="BE203" s="185">
        <f>IF(N203="základní",J203,0)</f>
        <v>2555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4" t="s">
        <v>11</v>
      </c>
      <c r="BK203" s="185">
        <f>ROUND(I203*H203,0)</f>
        <v>2555</v>
      </c>
      <c r="BL203" s="24" t="s">
        <v>228</v>
      </c>
      <c r="BM203" s="24" t="s">
        <v>406</v>
      </c>
    </row>
    <row r="204" spans="2:65" s="11" customFormat="1">
      <c r="B204" s="186"/>
      <c r="D204" s="187" t="s">
        <v>159</v>
      </c>
      <c r="E204" s="188" t="s">
        <v>5</v>
      </c>
      <c r="F204" s="189" t="s">
        <v>100</v>
      </c>
      <c r="H204" s="190">
        <v>73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V204" s="319"/>
      <c r="AT204" s="188" t="s">
        <v>159</v>
      </c>
      <c r="AU204" s="188" t="s">
        <v>80</v>
      </c>
      <c r="AV204" s="11" t="s">
        <v>80</v>
      </c>
      <c r="AW204" s="11" t="s">
        <v>36</v>
      </c>
      <c r="AX204" s="11" t="s">
        <v>11</v>
      </c>
      <c r="AY204" s="188" t="s">
        <v>151</v>
      </c>
    </row>
    <row r="205" spans="2:65" s="1" customFormat="1" ht="16.5" customHeight="1">
      <c r="B205" s="173"/>
      <c r="C205" s="174" t="s">
        <v>407</v>
      </c>
      <c r="D205" s="174" t="s">
        <v>153</v>
      </c>
      <c r="E205" s="175" t="s">
        <v>408</v>
      </c>
      <c r="F205" s="176" t="s">
        <v>409</v>
      </c>
      <c r="G205" s="177" t="s">
        <v>334</v>
      </c>
      <c r="H205" s="178">
        <v>73</v>
      </c>
      <c r="I205" s="179">
        <v>64.169311800000003</v>
      </c>
      <c r="J205" s="180">
        <f>ROUND(I205*H205,0)</f>
        <v>4684</v>
      </c>
      <c r="K205" s="176" t="s">
        <v>157</v>
      </c>
      <c r="L205" s="39"/>
      <c r="M205" s="181" t="s">
        <v>5</v>
      </c>
      <c r="N205" s="182" t="s">
        <v>43</v>
      </c>
      <c r="O205" s="40"/>
      <c r="P205" s="183">
        <f>O205*H205</f>
        <v>0</v>
      </c>
      <c r="Q205" s="183">
        <v>1.275E-5</v>
      </c>
      <c r="R205" s="183">
        <f>Q205*H205</f>
        <v>9.3075000000000005E-4</v>
      </c>
      <c r="S205" s="183">
        <v>0</v>
      </c>
      <c r="T205" s="184">
        <f>S205*H205</f>
        <v>0</v>
      </c>
      <c r="V205" s="319"/>
      <c r="AR205" s="24" t="s">
        <v>228</v>
      </c>
      <c r="AT205" s="24" t="s">
        <v>153</v>
      </c>
      <c r="AU205" s="24" t="s">
        <v>80</v>
      </c>
      <c r="AY205" s="24" t="s">
        <v>151</v>
      </c>
      <c r="BE205" s="185">
        <f>IF(N205="základní",J205,0)</f>
        <v>4684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24" t="s">
        <v>11</v>
      </c>
      <c r="BK205" s="185">
        <f>ROUND(I205*H205,0)</f>
        <v>4684</v>
      </c>
      <c r="BL205" s="24" t="s">
        <v>228</v>
      </c>
      <c r="BM205" s="24" t="s">
        <v>410</v>
      </c>
    </row>
    <row r="206" spans="2:65" s="11" customFormat="1">
      <c r="B206" s="186"/>
      <c r="D206" s="187" t="s">
        <v>159</v>
      </c>
      <c r="E206" s="188" t="s">
        <v>5</v>
      </c>
      <c r="F206" s="189" t="s">
        <v>100</v>
      </c>
      <c r="H206" s="190">
        <v>73</v>
      </c>
      <c r="I206" s="191"/>
      <c r="L206" s="186"/>
      <c r="M206" s="192"/>
      <c r="N206" s="193"/>
      <c r="O206" s="193"/>
      <c r="P206" s="193"/>
      <c r="Q206" s="193"/>
      <c r="R206" s="193"/>
      <c r="S206" s="193"/>
      <c r="T206" s="194"/>
      <c r="V206" s="319"/>
      <c r="AT206" s="188" t="s">
        <v>159</v>
      </c>
      <c r="AU206" s="188" t="s">
        <v>80</v>
      </c>
      <c r="AV206" s="11" t="s">
        <v>80</v>
      </c>
      <c r="AW206" s="11" t="s">
        <v>36</v>
      </c>
      <c r="AX206" s="11" t="s">
        <v>11</v>
      </c>
      <c r="AY206" s="188" t="s">
        <v>151</v>
      </c>
    </row>
    <row r="207" spans="2:65" s="1" customFormat="1" ht="16.5" customHeight="1">
      <c r="B207" s="173"/>
      <c r="C207" s="211" t="s">
        <v>411</v>
      </c>
      <c r="D207" s="211" t="s">
        <v>233</v>
      </c>
      <c r="E207" s="212" t="s">
        <v>412</v>
      </c>
      <c r="F207" s="213" t="s">
        <v>413</v>
      </c>
      <c r="G207" s="214" t="s">
        <v>334</v>
      </c>
      <c r="H207" s="215">
        <v>73</v>
      </c>
      <c r="I207" s="216">
        <v>103.83761363999999</v>
      </c>
      <c r="J207" s="217">
        <f>ROUND(I207*H207,0)</f>
        <v>7580</v>
      </c>
      <c r="K207" s="213" t="s">
        <v>5</v>
      </c>
      <c r="L207" s="218"/>
      <c r="M207" s="219" t="s">
        <v>5</v>
      </c>
      <c r="N207" s="220" t="s">
        <v>43</v>
      </c>
      <c r="O207" s="40"/>
      <c r="P207" s="183">
        <f>O207*H207</f>
        <v>0</v>
      </c>
      <c r="Q207" s="183">
        <v>2.9999999999999997E-4</v>
      </c>
      <c r="R207" s="183">
        <f>Q207*H207</f>
        <v>2.1899999999999999E-2</v>
      </c>
      <c r="S207" s="183">
        <v>0</v>
      </c>
      <c r="T207" s="184">
        <f>S207*H207</f>
        <v>0</v>
      </c>
      <c r="V207" s="319"/>
      <c r="AR207" s="24" t="s">
        <v>236</v>
      </c>
      <c r="AT207" s="24" t="s">
        <v>233</v>
      </c>
      <c r="AU207" s="24" t="s">
        <v>80</v>
      </c>
      <c r="AY207" s="24" t="s">
        <v>151</v>
      </c>
      <c r="BE207" s="185">
        <f>IF(N207="základní",J207,0)</f>
        <v>7580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24" t="s">
        <v>11</v>
      </c>
      <c r="BK207" s="185">
        <f>ROUND(I207*H207,0)</f>
        <v>7580</v>
      </c>
      <c r="BL207" s="24" t="s">
        <v>228</v>
      </c>
      <c r="BM207" s="24" t="s">
        <v>414</v>
      </c>
    </row>
    <row r="208" spans="2:65" s="11" customFormat="1">
      <c r="B208" s="186"/>
      <c r="D208" s="187" t="s">
        <v>159</v>
      </c>
      <c r="E208" s="188" t="s">
        <v>5</v>
      </c>
      <c r="F208" s="189" t="s">
        <v>100</v>
      </c>
      <c r="H208" s="190">
        <v>73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V208" s="319"/>
      <c r="AT208" s="188" t="s">
        <v>159</v>
      </c>
      <c r="AU208" s="188" t="s">
        <v>80</v>
      </c>
      <c r="AV208" s="11" t="s">
        <v>80</v>
      </c>
      <c r="AW208" s="11" t="s">
        <v>36</v>
      </c>
      <c r="AX208" s="11" t="s">
        <v>11</v>
      </c>
      <c r="AY208" s="188" t="s">
        <v>151</v>
      </c>
    </row>
    <row r="209" spans="2:65" s="1" customFormat="1" ht="25.5" customHeight="1">
      <c r="B209" s="173"/>
      <c r="C209" s="174" t="s">
        <v>415</v>
      </c>
      <c r="D209" s="174" t="s">
        <v>153</v>
      </c>
      <c r="E209" s="175" t="s">
        <v>416</v>
      </c>
      <c r="F209" s="176" t="s">
        <v>417</v>
      </c>
      <c r="G209" s="177" t="s">
        <v>156</v>
      </c>
      <c r="H209" s="178">
        <v>73</v>
      </c>
      <c r="I209" s="179">
        <v>11.6671476</v>
      </c>
      <c r="J209" s="180">
        <f>ROUND(I209*H209,0)</f>
        <v>852</v>
      </c>
      <c r="K209" s="176" t="s">
        <v>157</v>
      </c>
      <c r="L209" s="39"/>
      <c r="M209" s="181" t="s">
        <v>5</v>
      </c>
      <c r="N209" s="182" t="s">
        <v>43</v>
      </c>
      <c r="O209" s="40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V209" s="319"/>
      <c r="AR209" s="24" t="s">
        <v>228</v>
      </c>
      <c r="AT209" s="24" t="s">
        <v>153</v>
      </c>
      <c r="AU209" s="24" t="s">
        <v>80</v>
      </c>
      <c r="AY209" s="24" t="s">
        <v>151</v>
      </c>
      <c r="BE209" s="185">
        <f>IF(N209="základní",J209,0)</f>
        <v>852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4" t="s">
        <v>11</v>
      </c>
      <c r="BK209" s="185">
        <f>ROUND(I209*H209,0)</f>
        <v>852</v>
      </c>
      <c r="BL209" s="24" t="s">
        <v>228</v>
      </c>
      <c r="BM209" s="24" t="s">
        <v>418</v>
      </c>
    </row>
    <row r="210" spans="2:65" s="11" customFormat="1">
      <c r="B210" s="186"/>
      <c r="D210" s="187" t="s">
        <v>159</v>
      </c>
      <c r="E210" s="188" t="s">
        <v>5</v>
      </c>
      <c r="F210" s="189" t="s">
        <v>100</v>
      </c>
      <c r="H210" s="190">
        <v>73</v>
      </c>
      <c r="I210" s="191"/>
      <c r="L210" s="186"/>
      <c r="M210" s="192"/>
      <c r="N210" s="193"/>
      <c r="O210" s="193"/>
      <c r="P210" s="193"/>
      <c r="Q210" s="193"/>
      <c r="R210" s="193"/>
      <c r="S210" s="193"/>
      <c r="T210" s="194"/>
      <c r="V210" s="319"/>
      <c r="AT210" s="188" t="s">
        <v>159</v>
      </c>
      <c r="AU210" s="188" t="s">
        <v>80</v>
      </c>
      <c r="AV210" s="11" t="s">
        <v>80</v>
      </c>
      <c r="AW210" s="11" t="s">
        <v>36</v>
      </c>
      <c r="AX210" s="11" t="s">
        <v>11</v>
      </c>
      <c r="AY210" s="188" t="s">
        <v>151</v>
      </c>
    </row>
    <row r="211" spans="2:65" s="1" customFormat="1" ht="25.5" customHeight="1">
      <c r="B211" s="173"/>
      <c r="C211" s="174" t="s">
        <v>419</v>
      </c>
      <c r="D211" s="174" t="s">
        <v>153</v>
      </c>
      <c r="E211" s="175" t="s">
        <v>420</v>
      </c>
      <c r="F211" s="176" t="s">
        <v>421</v>
      </c>
      <c r="G211" s="177" t="s">
        <v>156</v>
      </c>
      <c r="H211" s="178">
        <v>73</v>
      </c>
      <c r="I211" s="179">
        <v>180.84078779999999</v>
      </c>
      <c r="J211" s="180">
        <f>ROUND(I211*H211,0)</f>
        <v>13201</v>
      </c>
      <c r="K211" s="176" t="s">
        <v>157</v>
      </c>
      <c r="L211" s="39"/>
      <c r="M211" s="181" t="s">
        <v>5</v>
      </c>
      <c r="N211" s="182" t="s">
        <v>43</v>
      </c>
      <c r="O211" s="40"/>
      <c r="P211" s="183">
        <f>O211*H211</f>
        <v>0</v>
      </c>
      <c r="Q211" s="183">
        <v>5.0000000000000002E-5</v>
      </c>
      <c r="R211" s="183">
        <f>Q211*H211</f>
        <v>3.65E-3</v>
      </c>
      <c r="S211" s="183">
        <v>0</v>
      </c>
      <c r="T211" s="184">
        <f>S211*H211</f>
        <v>0</v>
      </c>
      <c r="V211" s="319"/>
      <c r="AR211" s="24" t="s">
        <v>228</v>
      </c>
      <c r="AT211" s="24" t="s">
        <v>153</v>
      </c>
      <c r="AU211" s="24" t="s">
        <v>80</v>
      </c>
      <c r="AY211" s="24" t="s">
        <v>151</v>
      </c>
      <c r="BE211" s="185">
        <f>IF(N211="základní",J211,0)</f>
        <v>13201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4" t="s">
        <v>11</v>
      </c>
      <c r="BK211" s="185">
        <f>ROUND(I211*H211,0)</f>
        <v>13201</v>
      </c>
      <c r="BL211" s="24" t="s">
        <v>228</v>
      </c>
      <c r="BM211" s="24" t="s">
        <v>422</v>
      </c>
    </row>
    <row r="212" spans="2:65" s="11" customFormat="1">
      <c r="B212" s="186"/>
      <c r="D212" s="187" t="s">
        <v>159</v>
      </c>
      <c r="E212" s="188" t="s">
        <v>5</v>
      </c>
      <c r="F212" s="189" t="s">
        <v>100</v>
      </c>
      <c r="H212" s="190">
        <v>73</v>
      </c>
      <c r="I212" s="191"/>
      <c r="L212" s="186"/>
      <c r="M212" s="192"/>
      <c r="N212" s="193"/>
      <c r="O212" s="193"/>
      <c r="P212" s="193"/>
      <c r="Q212" s="193"/>
      <c r="R212" s="193"/>
      <c r="S212" s="193"/>
      <c r="T212" s="194"/>
      <c r="V212" s="319"/>
      <c r="AT212" s="188" t="s">
        <v>159</v>
      </c>
      <c r="AU212" s="188" t="s">
        <v>80</v>
      </c>
      <c r="AV212" s="11" t="s">
        <v>80</v>
      </c>
      <c r="AW212" s="11" t="s">
        <v>36</v>
      </c>
      <c r="AX212" s="11" t="s">
        <v>11</v>
      </c>
      <c r="AY212" s="188" t="s">
        <v>151</v>
      </c>
    </row>
    <row r="213" spans="2:65" s="1" customFormat="1" ht="16.5" customHeight="1">
      <c r="B213" s="173"/>
      <c r="C213" s="174" t="s">
        <v>423</v>
      </c>
      <c r="D213" s="174" t="s">
        <v>153</v>
      </c>
      <c r="E213" s="175" t="s">
        <v>424</v>
      </c>
      <c r="F213" s="176" t="s">
        <v>425</v>
      </c>
      <c r="G213" s="177" t="s">
        <v>201</v>
      </c>
      <c r="H213" s="178">
        <v>0.89600000000000002</v>
      </c>
      <c r="I213" s="179">
        <v>2333.4295199999997</v>
      </c>
      <c r="J213" s="180">
        <f>ROUND(I213*H213,0)</f>
        <v>2091</v>
      </c>
      <c r="K213" s="176" t="s">
        <v>157</v>
      </c>
      <c r="L213" s="39"/>
      <c r="M213" s="181" t="s">
        <v>5</v>
      </c>
      <c r="N213" s="182" t="s">
        <v>43</v>
      </c>
      <c r="O213" s="40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V213" s="319"/>
      <c r="AR213" s="24" t="s">
        <v>228</v>
      </c>
      <c r="AT213" s="24" t="s">
        <v>153</v>
      </c>
      <c r="AU213" s="24" t="s">
        <v>80</v>
      </c>
      <c r="AY213" s="24" t="s">
        <v>151</v>
      </c>
      <c r="BE213" s="185">
        <f>IF(N213="základní",J213,0)</f>
        <v>2091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4" t="s">
        <v>11</v>
      </c>
      <c r="BK213" s="185">
        <f>ROUND(I213*H213,0)</f>
        <v>2091</v>
      </c>
      <c r="BL213" s="24" t="s">
        <v>228</v>
      </c>
      <c r="BM213" s="24" t="s">
        <v>426</v>
      </c>
    </row>
    <row r="214" spans="2:65" s="1" customFormat="1" ht="16.5" customHeight="1">
      <c r="B214" s="173"/>
      <c r="C214" s="174" t="s">
        <v>427</v>
      </c>
      <c r="D214" s="174" t="s">
        <v>153</v>
      </c>
      <c r="E214" s="175" t="s">
        <v>428</v>
      </c>
      <c r="F214" s="176" t="s">
        <v>429</v>
      </c>
      <c r="G214" s="177" t="s">
        <v>201</v>
      </c>
      <c r="H214" s="178">
        <v>0.89600000000000002</v>
      </c>
      <c r="I214" s="179">
        <v>1866.743616</v>
      </c>
      <c r="J214" s="180">
        <f>ROUND(I214*H214,0)</f>
        <v>1673</v>
      </c>
      <c r="K214" s="176" t="s">
        <v>157</v>
      </c>
      <c r="L214" s="39"/>
      <c r="M214" s="181" t="s">
        <v>5</v>
      </c>
      <c r="N214" s="182" t="s">
        <v>43</v>
      </c>
      <c r="O214" s="40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V214" s="319"/>
      <c r="AR214" s="24" t="s">
        <v>228</v>
      </c>
      <c r="AT214" s="24" t="s">
        <v>153</v>
      </c>
      <c r="AU214" s="24" t="s">
        <v>80</v>
      </c>
      <c r="AY214" s="24" t="s">
        <v>151</v>
      </c>
      <c r="BE214" s="185">
        <f>IF(N214="základní",J214,0)</f>
        <v>1673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4" t="s">
        <v>11</v>
      </c>
      <c r="BK214" s="185">
        <f>ROUND(I214*H214,0)</f>
        <v>1673</v>
      </c>
      <c r="BL214" s="24" t="s">
        <v>228</v>
      </c>
      <c r="BM214" s="24" t="s">
        <v>430</v>
      </c>
    </row>
    <row r="215" spans="2:65" s="10" customFormat="1" ht="29.85" customHeight="1">
      <c r="B215" s="160"/>
      <c r="D215" s="161" t="s">
        <v>71</v>
      </c>
      <c r="E215" s="171" t="s">
        <v>431</v>
      </c>
      <c r="F215" s="171" t="s">
        <v>432</v>
      </c>
      <c r="I215" s="163"/>
      <c r="J215" s="172">
        <f>BK215</f>
        <v>38829</v>
      </c>
      <c r="L215" s="160"/>
      <c r="M215" s="165"/>
      <c r="N215" s="166"/>
      <c r="O215" s="166"/>
      <c r="P215" s="167">
        <f>SUM(P216:P231)</f>
        <v>0</v>
      </c>
      <c r="Q215" s="166"/>
      <c r="R215" s="167">
        <f>SUM(R216:R231)</f>
        <v>0.68643856000000014</v>
      </c>
      <c r="S215" s="166"/>
      <c r="T215" s="168">
        <f>SUM(T216:T231)</f>
        <v>0</v>
      </c>
      <c r="V215" s="319"/>
      <c r="AR215" s="161" t="s">
        <v>80</v>
      </c>
      <c r="AT215" s="169" t="s">
        <v>71</v>
      </c>
      <c r="AU215" s="169" t="s">
        <v>11</v>
      </c>
      <c r="AY215" s="161" t="s">
        <v>151</v>
      </c>
      <c r="BK215" s="170">
        <f>SUM(BK216:BK231)</f>
        <v>38829</v>
      </c>
    </row>
    <row r="216" spans="2:65" s="1" customFormat="1" ht="25.5" customHeight="1">
      <c r="B216" s="173"/>
      <c r="C216" s="174" t="s">
        <v>433</v>
      </c>
      <c r="D216" s="174" t="s">
        <v>153</v>
      </c>
      <c r="E216" s="175" t="s">
        <v>434</v>
      </c>
      <c r="F216" s="176" t="s">
        <v>435</v>
      </c>
      <c r="G216" s="177" t="s">
        <v>156</v>
      </c>
      <c r="H216" s="178">
        <v>26.6</v>
      </c>
      <c r="I216" s="179">
        <v>662.69398367999997</v>
      </c>
      <c r="J216" s="180">
        <f>ROUND(I216*H216,0)</f>
        <v>17628</v>
      </c>
      <c r="K216" s="176" t="s">
        <v>157</v>
      </c>
      <c r="L216" s="39"/>
      <c r="M216" s="181" t="s">
        <v>5</v>
      </c>
      <c r="N216" s="182" t="s">
        <v>43</v>
      </c>
      <c r="O216" s="40"/>
      <c r="P216" s="183">
        <f>O216*H216</f>
        <v>0</v>
      </c>
      <c r="Q216" s="183">
        <v>2.9499999999999999E-3</v>
      </c>
      <c r="R216" s="183">
        <f>Q216*H216</f>
        <v>7.8469999999999998E-2</v>
      </c>
      <c r="S216" s="183">
        <v>0</v>
      </c>
      <c r="T216" s="184">
        <f>S216*H216</f>
        <v>0</v>
      </c>
      <c r="V216" s="319"/>
      <c r="AR216" s="24" t="s">
        <v>228</v>
      </c>
      <c r="AT216" s="24" t="s">
        <v>153</v>
      </c>
      <c r="AU216" s="24" t="s">
        <v>80</v>
      </c>
      <c r="AY216" s="24" t="s">
        <v>151</v>
      </c>
      <c r="BE216" s="185">
        <f>IF(N216="základní",J216,0)</f>
        <v>17628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4" t="s">
        <v>11</v>
      </c>
      <c r="BK216" s="185">
        <f>ROUND(I216*H216,0)</f>
        <v>17628</v>
      </c>
      <c r="BL216" s="24" t="s">
        <v>228</v>
      </c>
      <c r="BM216" s="24" t="s">
        <v>436</v>
      </c>
    </row>
    <row r="217" spans="2:65" s="11" customFormat="1">
      <c r="B217" s="186"/>
      <c r="D217" s="187" t="s">
        <v>159</v>
      </c>
      <c r="E217" s="188" t="s">
        <v>5</v>
      </c>
      <c r="F217" s="189" t="s">
        <v>437</v>
      </c>
      <c r="H217" s="190">
        <v>26.6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V217" s="319"/>
      <c r="AT217" s="188" t="s">
        <v>159</v>
      </c>
      <c r="AU217" s="188" t="s">
        <v>80</v>
      </c>
      <c r="AV217" s="11" t="s">
        <v>80</v>
      </c>
      <c r="AW217" s="11" t="s">
        <v>36</v>
      </c>
      <c r="AX217" s="11" t="s">
        <v>11</v>
      </c>
      <c r="AY217" s="188" t="s">
        <v>151</v>
      </c>
    </row>
    <row r="218" spans="2:65" s="1" customFormat="1" ht="16.5" customHeight="1">
      <c r="B218" s="173"/>
      <c r="C218" s="211" t="s">
        <v>438</v>
      </c>
      <c r="D218" s="211" t="s">
        <v>233</v>
      </c>
      <c r="E218" s="212" t="s">
        <v>439</v>
      </c>
      <c r="F218" s="213" t="s">
        <v>440</v>
      </c>
      <c r="G218" s="214" t="s">
        <v>156</v>
      </c>
      <c r="H218" s="215">
        <v>29.26</v>
      </c>
      <c r="I218" s="216">
        <v>560.02308479999999</v>
      </c>
      <c r="J218" s="217">
        <f>ROUND(I218*H218,0)</f>
        <v>16386</v>
      </c>
      <c r="K218" s="213" t="s">
        <v>5</v>
      </c>
      <c r="L218" s="218"/>
      <c r="M218" s="219" t="s">
        <v>5</v>
      </c>
      <c r="N218" s="220" t="s">
        <v>43</v>
      </c>
      <c r="O218" s="40"/>
      <c r="P218" s="183">
        <f>O218*H218</f>
        <v>0</v>
      </c>
      <c r="Q218" s="183">
        <v>0.02</v>
      </c>
      <c r="R218" s="183">
        <f>Q218*H218</f>
        <v>0.58520000000000005</v>
      </c>
      <c r="S218" s="183">
        <v>0</v>
      </c>
      <c r="T218" s="184">
        <f>S218*H218</f>
        <v>0</v>
      </c>
      <c r="V218" s="319"/>
      <c r="AR218" s="24" t="s">
        <v>236</v>
      </c>
      <c r="AT218" s="24" t="s">
        <v>233</v>
      </c>
      <c r="AU218" s="24" t="s">
        <v>80</v>
      </c>
      <c r="AY218" s="24" t="s">
        <v>151</v>
      </c>
      <c r="BE218" s="185">
        <f>IF(N218="základní",J218,0)</f>
        <v>16386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4" t="s">
        <v>11</v>
      </c>
      <c r="BK218" s="185">
        <f>ROUND(I218*H218,0)</f>
        <v>16386</v>
      </c>
      <c r="BL218" s="24" t="s">
        <v>228</v>
      </c>
      <c r="BM218" s="24" t="s">
        <v>441</v>
      </c>
    </row>
    <row r="219" spans="2:65" s="11" customFormat="1">
      <c r="B219" s="186"/>
      <c r="D219" s="187" t="s">
        <v>159</v>
      </c>
      <c r="E219" s="188" t="s">
        <v>5</v>
      </c>
      <c r="F219" s="189" t="s">
        <v>442</v>
      </c>
      <c r="H219" s="190">
        <v>29.26</v>
      </c>
      <c r="I219" s="191"/>
      <c r="L219" s="186"/>
      <c r="M219" s="192"/>
      <c r="N219" s="193"/>
      <c r="O219" s="193"/>
      <c r="P219" s="193"/>
      <c r="Q219" s="193"/>
      <c r="R219" s="193"/>
      <c r="S219" s="193"/>
      <c r="T219" s="194"/>
      <c r="V219" s="319"/>
      <c r="AT219" s="188" t="s">
        <v>159</v>
      </c>
      <c r="AU219" s="188" t="s">
        <v>80</v>
      </c>
      <c r="AV219" s="11" t="s">
        <v>80</v>
      </c>
      <c r="AW219" s="11" t="s">
        <v>36</v>
      </c>
      <c r="AX219" s="11" t="s">
        <v>11</v>
      </c>
      <c r="AY219" s="188" t="s">
        <v>151</v>
      </c>
    </row>
    <row r="220" spans="2:65" s="1" customFormat="1" ht="25.5" customHeight="1">
      <c r="B220" s="173"/>
      <c r="C220" s="174" t="s">
        <v>443</v>
      </c>
      <c r="D220" s="174" t="s">
        <v>153</v>
      </c>
      <c r="E220" s="175" t="s">
        <v>444</v>
      </c>
      <c r="F220" s="176" t="s">
        <v>445</v>
      </c>
      <c r="G220" s="177" t="s">
        <v>156</v>
      </c>
      <c r="H220" s="178">
        <v>0.64</v>
      </c>
      <c r="I220" s="179">
        <v>385.48255670399993</v>
      </c>
      <c r="J220" s="180">
        <f>ROUND(I220*H220,0)</f>
        <v>247</v>
      </c>
      <c r="K220" s="176" t="s">
        <v>157</v>
      </c>
      <c r="L220" s="39"/>
      <c r="M220" s="181" t="s">
        <v>5</v>
      </c>
      <c r="N220" s="182" t="s">
        <v>43</v>
      </c>
      <c r="O220" s="40"/>
      <c r="P220" s="183">
        <f>O220*H220</f>
        <v>0</v>
      </c>
      <c r="Q220" s="183">
        <v>6.29E-4</v>
      </c>
      <c r="R220" s="183">
        <f>Q220*H220</f>
        <v>4.0255999999999999E-4</v>
      </c>
      <c r="S220" s="183">
        <v>0</v>
      </c>
      <c r="T220" s="184">
        <f>S220*H220</f>
        <v>0</v>
      </c>
      <c r="V220" s="319"/>
      <c r="AR220" s="24" t="s">
        <v>228</v>
      </c>
      <c r="AT220" s="24" t="s">
        <v>153</v>
      </c>
      <c r="AU220" s="24" t="s">
        <v>80</v>
      </c>
      <c r="AY220" s="24" t="s">
        <v>151</v>
      </c>
      <c r="BE220" s="185">
        <f>IF(N220="základní",J220,0)</f>
        <v>247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24" t="s">
        <v>11</v>
      </c>
      <c r="BK220" s="185">
        <f>ROUND(I220*H220,0)</f>
        <v>247</v>
      </c>
      <c r="BL220" s="24" t="s">
        <v>228</v>
      </c>
      <c r="BM220" s="24" t="s">
        <v>446</v>
      </c>
    </row>
    <row r="221" spans="2:65" s="11" customFormat="1">
      <c r="B221" s="186"/>
      <c r="D221" s="187" t="s">
        <v>159</v>
      </c>
      <c r="E221" s="188" t="s">
        <v>5</v>
      </c>
      <c r="F221" s="189" t="s">
        <v>447</v>
      </c>
      <c r="H221" s="190">
        <v>0.64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V221" s="319"/>
      <c r="AT221" s="188" t="s">
        <v>159</v>
      </c>
      <c r="AU221" s="188" t="s">
        <v>80</v>
      </c>
      <c r="AV221" s="11" t="s">
        <v>80</v>
      </c>
      <c r="AW221" s="11" t="s">
        <v>36</v>
      </c>
      <c r="AX221" s="11" t="s">
        <v>11</v>
      </c>
      <c r="AY221" s="188" t="s">
        <v>151</v>
      </c>
    </row>
    <row r="222" spans="2:65" s="1" customFormat="1" ht="16.5" customHeight="1">
      <c r="B222" s="173"/>
      <c r="C222" s="211" t="s">
        <v>448</v>
      </c>
      <c r="D222" s="211" t="s">
        <v>233</v>
      </c>
      <c r="E222" s="212" t="s">
        <v>449</v>
      </c>
      <c r="F222" s="213" t="s">
        <v>450</v>
      </c>
      <c r="G222" s="214" t="s">
        <v>156</v>
      </c>
      <c r="H222" s="215">
        <v>0.70399999999999996</v>
      </c>
      <c r="I222" s="216">
        <v>601.09144435199994</v>
      </c>
      <c r="J222" s="217">
        <f>ROUND(I222*H222,0)</f>
        <v>423</v>
      </c>
      <c r="K222" s="213" t="s">
        <v>5</v>
      </c>
      <c r="L222" s="218"/>
      <c r="M222" s="219" t="s">
        <v>5</v>
      </c>
      <c r="N222" s="220" t="s">
        <v>43</v>
      </c>
      <c r="O222" s="40"/>
      <c r="P222" s="183">
        <f>O222*H222</f>
        <v>0</v>
      </c>
      <c r="Q222" s="183">
        <v>1.2E-2</v>
      </c>
      <c r="R222" s="183">
        <f>Q222*H222</f>
        <v>8.4479999999999989E-3</v>
      </c>
      <c r="S222" s="183">
        <v>0</v>
      </c>
      <c r="T222" s="184">
        <f>S222*H222</f>
        <v>0</v>
      </c>
      <c r="V222" s="319"/>
      <c r="AR222" s="24" t="s">
        <v>236</v>
      </c>
      <c r="AT222" s="24" t="s">
        <v>233</v>
      </c>
      <c r="AU222" s="24" t="s">
        <v>80</v>
      </c>
      <c r="AY222" s="24" t="s">
        <v>151</v>
      </c>
      <c r="BE222" s="185">
        <f>IF(N222="základní",J222,0)</f>
        <v>423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4" t="s">
        <v>11</v>
      </c>
      <c r="BK222" s="185">
        <f>ROUND(I222*H222,0)</f>
        <v>423</v>
      </c>
      <c r="BL222" s="24" t="s">
        <v>228</v>
      </c>
      <c r="BM222" s="24" t="s">
        <v>451</v>
      </c>
    </row>
    <row r="223" spans="2:65" s="11" customFormat="1">
      <c r="B223" s="186"/>
      <c r="D223" s="187" t="s">
        <v>159</v>
      </c>
      <c r="E223" s="188" t="s">
        <v>5</v>
      </c>
      <c r="F223" s="189" t="s">
        <v>452</v>
      </c>
      <c r="H223" s="190">
        <v>0.70399999999999996</v>
      </c>
      <c r="I223" s="191"/>
      <c r="L223" s="186"/>
      <c r="M223" s="192"/>
      <c r="N223" s="193"/>
      <c r="O223" s="193"/>
      <c r="P223" s="193"/>
      <c r="Q223" s="193"/>
      <c r="R223" s="193"/>
      <c r="S223" s="193"/>
      <c r="T223" s="194"/>
      <c r="V223" s="319"/>
      <c r="AT223" s="188" t="s">
        <v>159</v>
      </c>
      <c r="AU223" s="188" t="s">
        <v>80</v>
      </c>
      <c r="AV223" s="11" t="s">
        <v>80</v>
      </c>
      <c r="AW223" s="11" t="s">
        <v>36</v>
      </c>
      <c r="AX223" s="11" t="s">
        <v>11</v>
      </c>
      <c r="AY223" s="188" t="s">
        <v>151</v>
      </c>
    </row>
    <row r="224" spans="2:65" s="1" customFormat="1" ht="16.5" customHeight="1">
      <c r="B224" s="173"/>
      <c r="C224" s="174" t="s">
        <v>453</v>
      </c>
      <c r="D224" s="174" t="s">
        <v>153</v>
      </c>
      <c r="E224" s="175" t="s">
        <v>454</v>
      </c>
      <c r="F224" s="176" t="s">
        <v>455</v>
      </c>
      <c r="G224" s="177" t="s">
        <v>334</v>
      </c>
      <c r="H224" s="178">
        <v>8</v>
      </c>
      <c r="I224" s="179">
        <v>137.20565577599999</v>
      </c>
      <c r="J224" s="180">
        <f>ROUND(I224*H224,0)</f>
        <v>1098</v>
      </c>
      <c r="K224" s="176" t="s">
        <v>5</v>
      </c>
      <c r="L224" s="39"/>
      <c r="M224" s="181" t="s">
        <v>5</v>
      </c>
      <c r="N224" s="182" t="s">
        <v>43</v>
      </c>
      <c r="O224" s="40"/>
      <c r="P224" s="183">
        <f>O224*H224</f>
        <v>0</v>
      </c>
      <c r="Q224" s="183">
        <v>3.1E-4</v>
      </c>
      <c r="R224" s="183">
        <f>Q224*H224</f>
        <v>2.48E-3</v>
      </c>
      <c r="S224" s="183">
        <v>0</v>
      </c>
      <c r="T224" s="184">
        <f>S224*H224</f>
        <v>0</v>
      </c>
      <c r="V224" s="319"/>
      <c r="AR224" s="24" t="s">
        <v>228</v>
      </c>
      <c r="AT224" s="24" t="s">
        <v>153</v>
      </c>
      <c r="AU224" s="24" t="s">
        <v>80</v>
      </c>
      <c r="AY224" s="24" t="s">
        <v>151</v>
      </c>
      <c r="BE224" s="185">
        <f>IF(N224="základní",J224,0)</f>
        <v>1098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4" t="s">
        <v>11</v>
      </c>
      <c r="BK224" s="185">
        <f>ROUND(I224*H224,0)</f>
        <v>1098</v>
      </c>
      <c r="BL224" s="24" t="s">
        <v>228</v>
      </c>
      <c r="BM224" s="24" t="s">
        <v>456</v>
      </c>
    </row>
    <row r="225" spans="2:65" s="11" customFormat="1">
      <c r="B225" s="186"/>
      <c r="D225" s="187" t="s">
        <v>159</v>
      </c>
      <c r="E225" s="188" t="s">
        <v>5</v>
      </c>
      <c r="F225" s="189" t="s">
        <v>457</v>
      </c>
      <c r="H225" s="190">
        <v>8</v>
      </c>
      <c r="I225" s="191"/>
      <c r="L225" s="186"/>
      <c r="M225" s="192"/>
      <c r="N225" s="193"/>
      <c r="O225" s="193"/>
      <c r="P225" s="193"/>
      <c r="Q225" s="193"/>
      <c r="R225" s="193"/>
      <c r="S225" s="193"/>
      <c r="T225" s="194"/>
      <c r="V225" s="319"/>
      <c r="AT225" s="188" t="s">
        <v>159</v>
      </c>
      <c r="AU225" s="188" t="s">
        <v>80</v>
      </c>
      <c r="AV225" s="11" t="s">
        <v>80</v>
      </c>
      <c r="AW225" s="11" t="s">
        <v>36</v>
      </c>
      <c r="AX225" s="11" t="s">
        <v>11</v>
      </c>
      <c r="AY225" s="188" t="s">
        <v>151</v>
      </c>
    </row>
    <row r="226" spans="2:65" s="1" customFormat="1" ht="16.5" customHeight="1">
      <c r="B226" s="173"/>
      <c r="C226" s="174" t="s">
        <v>458</v>
      </c>
      <c r="D226" s="174" t="s">
        <v>153</v>
      </c>
      <c r="E226" s="175" t="s">
        <v>459</v>
      </c>
      <c r="F226" s="176" t="s">
        <v>460</v>
      </c>
      <c r="G226" s="177" t="s">
        <v>334</v>
      </c>
      <c r="H226" s="178">
        <v>13.3</v>
      </c>
      <c r="I226" s="179">
        <v>94.270552607999988</v>
      </c>
      <c r="J226" s="180">
        <f>ROUND(I226*H226,0)</f>
        <v>1254</v>
      </c>
      <c r="K226" s="176" t="s">
        <v>157</v>
      </c>
      <c r="L226" s="39"/>
      <c r="M226" s="181" t="s">
        <v>5</v>
      </c>
      <c r="N226" s="182" t="s">
        <v>43</v>
      </c>
      <c r="O226" s="40"/>
      <c r="P226" s="183">
        <f>O226*H226</f>
        <v>0</v>
      </c>
      <c r="Q226" s="183">
        <v>2.5999999999999998E-4</v>
      </c>
      <c r="R226" s="183">
        <f>Q226*H226</f>
        <v>3.4579999999999997E-3</v>
      </c>
      <c r="S226" s="183">
        <v>0</v>
      </c>
      <c r="T226" s="184">
        <f>S226*H226</f>
        <v>0</v>
      </c>
      <c r="V226" s="319"/>
      <c r="AR226" s="24" t="s">
        <v>228</v>
      </c>
      <c r="AT226" s="24" t="s">
        <v>153</v>
      </c>
      <c r="AU226" s="24" t="s">
        <v>80</v>
      </c>
      <c r="AY226" s="24" t="s">
        <v>151</v>
      </c>
      <c r="BE226" s="185">
        <f>IF(N226="základní",J226,0)</f>
        <v>1254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4" t="s">
        <v>11</v>
      </c>
      <c r="BK226" s="185">
        <f>ROUND(I226*H226,0)</f>
        <v>1254</v>
      </c>
      <c r="BL226" s="24" t="s">
        <v>228</v>
      </c>
      <c r="BM226" s="24" t="s">
        <v>461</v>
      </c>
    </row>
    <row r="227" spans="2:65" s="11" customFormat="1">
      <c r="B227" s="186"/>
      <c r="D227" s="187" t="s">
        <v>159</v>
      </c>
      <c r="E227" s="188" t="s">
        <v>5</v>
      </c>
      <c r="F227" s="189" t="s">
        <v>462</v>
      </c>
      <c r="H227" s="190">
        <v>13.3</v>
      </c>
      <c r="I227" s="191"/>
      <c r="L227" s="186"/>
      <c r="M227" s="192"/>
      <c r="N227" s="193"/>
      <c r="O227" s="193"/>
      <c r="P227" s="193"/>
      <c r="Q227" s="193"/>
      <c r="R227" s="193"/>
      <c r="S227" s="193"/>
      <c r="T227" s="194"/>
      <c r="V227" s="319"/>
      <c r="AT227" s="188" t="s">
        <v>159</v>
      </c>
      <c r="AU227" s="188" t="s">
        <v>80</v>
      </c>
      <c r="AV227" s="11" t="s">
        <v>80</v>
      </c>
      <c r="AW227" s="11" t="s">
        <v>36</v>
      </c>
      <c r="AX227" s="11" t="s">
        <v>11</v>
      </c>
      <c r="AY227" s="188" t="s">
        <v>151</v>
      </c>
    </row>
    <row r="228" spans="2:65" s="1" customFormat="1" ht="16.5" customHeight="1">
      <c r="B228" s="173"/>
      <c r="C228" s="174" t="s">
        <v>463</v>
      </c>
      <c r="D228" s="174" t="s">
        <v>153</v>
      </c>
      <c r="E228" s="175" t="s">
        <v>464</v>
      </c>
      <c r="F228" s="176" t="s">
        <v>465</v>
      </c>
      <c r="G228" s="177" t="s">
        <v>156</v>
      </c>
      <c r="H228" s="178">
        <v>26.6</v>
      </c>
      <c r="I228" s="179">
        <v>44.0551493376</v>
      </c>
      <c r="J228" s="180">
        <f>ROUND(I228*H228,0)</f>
        <v>1172</v>
      </c>
      <c r="K228" s="176" t="s">
        <v>157</v>
      </c>
      <c r="L228" s="39"/>
      <c r="M228" s="181" t="s">
        <v>5</v>
      </c>
      <c r="N228" s="182" t="s">
        <v>43</v>
      </c>
      <c r="O228" s="40"/>
      <c r="P228" s="183">
        <f>O228*H228</f>
        <v>0</v>
      </c>
      <c r="Q228" s="183">
        <v>2.9999999999999997E-4</v>
      </c>
      <c r="R228" s="183">
        <f>Q228*H228</f>
        <v>7.9799999999999992E-3</v>
      </c>
      <c r="S228" s="183">
        <v>0</v>
      </c>
      <c r="T228" s="184">
        <f>S228*H228</f>
        <v>0</v>
      </c>
      <c r="V228" s="319"/>
      <c r="AR228" s="24" t="s">
        <v>228</v>
      </c>
      <c r="AT228" s="24" t="s">
        <v>153</v>
      </c>
      <c r="AU228" s="24" t="s">
        <v>80</v>
      </c>
      <c r="AY228" s="24" t="s">
        <v>151</v>
      </c>
      <c r="BE228" s="185">
        <f>IF(N228="základní",J228,0)</f>
        <v>1172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4" t="s">
        <v>11</v>
      </c>
      <c r="BK228" s="185">
        <f>ROUND(I228*H228,0)</f>
        <v>1172</v>
      </c>
      <c r="BL228" s="24" t="s">
        <v>228</v>
      </c>
      <c r="BM228" s="24" t="s">
        <v>466</v>
      </c>
    </row>
    <row r="229" spans="2:65" s="11" customFormat="1">
      <c r="B229" s="186"/>
      <c r="D229" s="187" t="s">
        <v>159</v>
      </c>
      <c r="E229" s="188" t="s">
        <v>5</v>
      </c>
      <c r="F229" s="189" t="s">
        <v>437</v>
      </c>
      <c r="H229" s="190">
        <v>26.6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V229" s="319"/>
      <c r="AT229" s="188" t="s">
        <v>159</v>
      </c>
      <c r="AU229" s="188" t="s">
        <v>80</v>
      </c>
      <c r="AV229" s="11" t="s">
        <v>80</v>
      </c>
      <c r="AW229" s="11" t="s">
        <v>36</v>
      </c>
      <c r="AX229" s="11" t="s">
        <v>11</v>
      </c>
      <c r="AY229" s="188" t="s">
        <v>151</v>
      </c>
    </row>
    <row r="230" spans="2:65" s="1" customFormat="1" ht="16.5" customHeight="1">
      <c r="B230" s="173"/>
      <c r="C230" s="174" t="s">
        <v>467</v>
      </c>
      <c r="D230" s="174" t="s">
        <v>153</v>
      </c>
      <c r="E230" s="175" t="s">
        <v>468</v>
      </c>
      <c r="F230" s="176" t="s">
        <v>469</v>
      </c>
      <c r="G230" s="177" t="s">
        <v>201</v>
      </c>
      <c r="H230" s="178">
        <v>0.68600000000000005</v>
      </c>
      <c r="I230" s="179">
        <v>525.48832790400002</v>
      </c>
      <c r="J230" s="180">
        <f>ROUND(I230*H230,0)</f>
        <v>360</v>
      </c>
      <c r="K230" s="176" t="s">
        <v>157</v>
      </c>
      <c r="L230" s="39"/>
      <c r="M230" s="181" t="s">
        <v>5</v>
      </c>
      <c r="N230" s="182" t="s">
        <v>43</v>
      </c>
      <c r="O230" s="40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V230" s="319"/>
      <c r="AR230" s="24" t="s">
        <v>228</v>
      </c>
      <c r="AT230" s="24" t="s">
        <v>153</v>
      </c>
      <c r="AU230" s="24" t="s">
        <v>80</v>
      </c>
      <c r="AY230" s="24" t="s">
        <v>151</v>
      </c>
      <c r="BE230" s="185">
        <f>IF(N230="základní",J230,0)</f>
        <v>360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4" t="s">
        <v>11</v>
      </c>
      <c r="BK230" s="185">
        <f>ROUND(I230*H230,0)</f>
        <v>360</v>
      </c>
      <c r="BL230" s="24" t="s">
        <v>228</v>
      </c>
      <c r="BM230" s="24" t="s">
        <v>470</v>
      </c>
    </row>
    <row r="231" spans="2:65" s="1" customFormat="1" ht="16.5" customHeight="1">
      <c r="B231" s="173"/>
      <c r="C231" s="174" t="s">
        <v>471</v>
      </c>
      <c r="D231" s="174" t="s">
        <v>153</v>
      </c>
      <c r="E231" s="175" t="s">
        <v>472</v>
      </c>
      <c r="F231" s="176" t="s">
        <v>473</v>
      </c>
      <c r="G231" s="177" t="s">
        <v>201</v>
      </c>
      <c r="H231" s="178">
        <v>0.68600000000000005</v>
      </c>
      <c r="I231" s="179">
        <v>380.81569766399997</v>
      </c>
      <c r="J231" s="180">
        <f>ROUND(I231*H231,0)</f>
        <v>261</v>
      </c>
      <c r="K231" s="176" t="s">
        <v>157</v>
      </c>
      <c r="L231" s="39"/>
      <c r="M231" s="181" t="s">
        <v>5</v>
      </c>
      <c r="N231" s="182" t="s">
        <v>43</v>
      </c>
      <c r="O231" s="40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V231" s="319"/>
      <c r="AR231" s="24" t="s">
        <v>228</v>
      </c>
      <c r="AT231" s="24" t="s">
        <v>153</v>
      </c>
      <c r="AU231" s="24" t="s">
        <v>80</v>
      </c>
      <c r="AY231" s="24" t="s">
        <v>151</v>
      </c>
      <c r="BE231" s="185">
        <f>IF(N231="základní",J231,0)</f>
        <v>261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4" t="s">
        <v>11</v>
      </c>
      <c r="BK231" s="185">
        <f>ROUND(I231*H231,0)</f>
        <v>261</v>
      </c>
      <c r="BL231" s="24" t="s">
        <v>228</v>
      </c>
      <c r="BM231" s="24" t="s">
        <v>474</v>
      </c>
    </row>
    <row r="232" spans="2:65" s="10" customFormat="1" ht="29.85" customHeight="1">
      <c r="B232" s="160"/>
      <c r="D232" s="161" t="s">
        <v>71</v>
      </c>
      <c r="E232" s="171" t="s">
        <v>475</v>
      </c>
      <c r="F232" s="171" t="s">
        <v>476</v>
      </c>
      <c r="I232" s="163"/>
      <c r="J232" s="172">
        <f>BK232</f>
        <v>8043</v>
      </c>
      <c r="L232" s="160"/>
      <c r="M232" s="165"/>
      <c r="N232" s="166"/>
      <c r="O232" s="166"/>
      <c r="P232" s="167">
        <f>SUM(P233:P244)</f>
        <v>0</v>
      </c>
      <c r="Q232" s="166"/>
      <c r="R232" s="167">
        <f>SUM(R233:R244)</f>
        <v>3.5127990400000003E-2</v>
      </c>
      <c r="S232" s="166"/>
      <c r="T232" s="168">
        <f>SUM(T233:T244)</f>
        <v>5.9519999999999998E-3</v>
      </c>
      <c r="V232" s="319"/>
      <c r="AR232" s="161" t="s">
        <v>80</v>
      </c>
      <c r="AT232" s="169" t="s">
        <v>71</v>
      </c>
      <c r="AU232" s="169" t="s">
        <v>11</v>
      </c>
      <c r="AY232" s="161" t="s">
        <v>151</v>
      </c>
      <c r="BK232" s="170">
        <f>SUM(BK233:BK244)</f>
        <v>8043</v>
      </c>
    </row>
    <row r="233" spans="2:65" s="1" customFormat="1" ht="16.5" customHeight="1">
      <c r="B233" s="173"/>
      <c r="C233" s="174" t="s">
        <v>477</v>
      </c>
      <c r="D233" s="174" t="s">
        <v>153</v>
      </c>
      <c r="E233" s="175" t="s">
        <v>478</v>
      </c>
      <c r="F233" s="176" t="s">
        <v>479</v>
      </c>
      <c r="G233" s="177" t="s">
        <v>156</v>
      </c>
      <c r="H233" s="178">
        <v>39.68</v>
      </c>
      <c r="I233" s="179">
        <v>16.334006639999998</v>
      </c>
      <c r="J233" s="180">
        <f>ROUND(I233*H233,0)</f>
        <v>648</v>
      </c>
      <c r="K233" s="176" t="s">
        <v>157</v>
      </c>
      <c r="L233" s="39"/>
      <c r="M233" s="181" t="s">
        <v>5</v>
      </c>
      <c r="N233" s="182" t="s">
        <v>43</v>
      </c>
      <c r="O233" s="40"/>
      <c r="P233" s="183">
        <f>O233*H233</f>
        <v>0</v>
      </c>
      <c r="Q233" s="183">
        <v>2.08E-6</v>
      </c>
      <c r="R233" s="183">
        <f>Q233*H233</f>
        <v>8.2534399999999994E-5</v>
      </c>
      <c r="S233" s="183">
        <v>1.4999999999999999E-4</v>
      </c>
      <c r="T233" s="184">
        <f>S233*H233</f>
        <v>5.9519999999999998E-3</v>
      </c>
      <c r="V233" s="319"/>
      <c r="AR233" s="24" t="s">
        <v>228</v>
      </c>
      <c r="AT233" s="24" t="s">
        <v>153</v>
      </c>
      <c r="AU233" s="24" t="s">
        <v>80</v>
      </c>
      <c r="AY233" s="24" t="s">
        <v>151</v>
      </c>
      <c r="BE233" s="185">
        <f>IF(N233="základní",J233,0)</f>
        <v>648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24" t="s">
        <v>11</v>
      </c>
      <c r="BK233" s="185">
        <f>ROUND(I233*H233,0)</f>
        <v>648</v>
      </c>
      <c r="BL233" s="24" t="s">
        <v>228</v>
      </c>
      <c r="BM233" s="24" t="s">
        <v>480</v>
      </c>
    </row>
    <row r="234" spans="2:65" s="11" customFormat="1">
      <c r="B234" s="186"/>
      <c r="D234" s="187" t="s">
        <v>159</v>
      </c>
      <c r="E234" s="188" t="s">
        <v>5</v>
      </c>
      <c r="F234" s="189" t="s">
        <v>481</v>
      </c>
      <c r="H234" s="190">
        <v>39.68</v>
      </c>
      <c r="I234" s="191"/>
      <c r="L234" s="186"/>
      <c r="M234" s="192"/>
      <c r="N234" s="193"/>
      <c r="O234" s="193"/>
      <c r="P234" s="193"/>
      <c r="Q234" s="193"/>
      <c r="R234" s="193"/>
      <c r="S234" s="193"/>
      <c r="T234" s="194"/>
      <c r="V234" s="319"/>
      <c r="AT234" s="188" t="s">
        <v>159</v>
      </c>
      <c r="AU234" s="188" t="s">
        <v>80</v>
      </c>
      <c r="AV234" s="11" t="s">
        <v>80</v>
      </c>
      <c r="AW234" s="11" t="s">
        <v>36</v>
      </c>
      <c r="AX234" s="11" t="s">
        <v>11</v>
      </c>
      <c r="AY234" s="188" t="s">
        <v>151</v>
      </c>
    </row>
    <row r="235" spans="2:65" s="1" customFormat="1" ht="25.5" customHeight="1">
      <c r="B235" s="173"/>
      <c r="C235" s="174" t="s">
        <v>482</v>
      </c>
      <c r="D235" s="174" t="s">
        <v>153</v>
      </c>
      <c r="E235" s="175" t="s">
        <v>483</v>
      </c>
      <c r="F235" s="176" t="s">
        <v>484</v>
      </c>
      <c r="G235" s="177" t="s">
        <v>156</v>
      </c>
      <c r="H235" s="178">
        <v>39.68</v>
      </c>
      <c r="I235" s="179">
        <v>17.5007214</v>
      </c>
      <c r="J235" s="180">
        <f>ROUND(I235*H235,0)</f>
        <v>694</v>
      </c>
      <c r="K235" s="176" t="s">
        <v>157</v>
      </c>
      <c r="L235" s="39"/>
      <c r="M235" s="181" t="s">
        <v>5</v>
      </c>
      <c r="N235" s="182" t="s">
        <v>43</v>
      </c>
      <c r="O235" s="40"/>
      <c r="P235" s="183">
        <f>O235*H235</f>
        <v>0</v>
      </c>
      <c r="Q235" s="183">
        <v>2.0120000000000001E-4</v>
      </c>
      <c r="R235" s="183">
        <f>Q235*H235</f>
        <v>7.9836160000000007E-3</v>
      </c>
      <c r="S235" s="183">
        <v>0</v>
      </c>
      <c r="T235" s="184">
        <f>S235*H235</f>
        <v>0</v>
      </c>
      <c r="V235" s="319"/>
      <c r="AR235" s="24" t="s">
        <v>228</v>
      </c>
      <c r="AT235" s="24" t="s">
        <v>153</v>
      </c>
      <c r="AU235" s="24" t="s">
        <v>80</v>
      </c>
      <c r="AY235" s="24" t="s">
        <v>151</v>
      </c>
      <c r="BE235" s="185">
        <f>IF(N235="základní",J235,0)</f>
        <v>694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4" t="s">
        <v>11</v>
      </c>
      <c r="BK235" s="185">
        <f>ROUND(I235*H235,0)</f>
        <v>694</v>
      </c>
      <c r="BL235" s="24" t="s">
        <v>228</v>
      </c>
      <c r="BM235" s="24" t="s">
        <v>485</v>
      </c>
    </row>
    <row r="236" spans="2:65" s="11" customFormat="1">
      <c r="B236" s="186"/>
      <c r="D236" s="187" t="s">
        <v>159</v>
      </c>
      <c r="E236" s="188" t="s">
        <v>5</v>
      </c>
      <c r="F236" s="189" t="s">
        <v>481</v>
      </c>
      <c r="H236" s="190">
        <v>39.68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V236" s="319"/>
      <c r="AT236" s="188" t="s">
        <v>159</v>
      </c>
      <c r="AU236" s="188" t="s">
        <v>80</v>
      </c>
      <c r="AV236" s="11" t="s">
        <v>80</v>
      </c>
      <c r="AW236" s="11" t="s">
        <v>36</v>
      </c>
      <c r="AX236" s="11" t="s">
        <v>11</v>
      </c>
      <c r="AY236" s="188" t="s">
        <v>151</v>
      </c>
    </row>
    <row r="237" spans="2:65" s="1" customFormat="1" ht="25.5" customHeight="1">
      <c r="B237" s="173"/>
      <c r="C237" s="174" t="s">
        <v>486</v>
      </c>
      <c r="D237" s="174" t="s">
        <v>153</v>
      </c>
      <c r="E237" s="175" t="s">
        <v>487</v>
      </c>
      <c r="F237" s="176" t="s">
        <v>488</v>
      </c>
      <c r="G237" s="177" t="s">
        <v>156</v>
      </c>
      <c r="H237" s="178">
        <v>93.72</v>
      </c>
      <c r="I237" s="179">
        <v>44.335160880000004</v>
      </c>
      <c r="J237" s="180">
        <f>ROUND(I237*H237,0)</f>
        <v>4155</v>
      </c>
      <c r="K237" s="176" t="s">
        <v>157</v>
      </c>
      <c r="L237" s="39"/>
      <c r="M237" s="181" t="s">
        <v>5</v>
      </c>
      <c r="N237" s="182" t="s">
        <v>43</v>
      </c>
      <c r="O237" s="40"/>
      <c r="P237" s="183">
        <f>O237*H237</f>
        <v>0</v>
      </c>
      <c r="Q237" s="183">
        <v>2.8600000000000001E-4</v>
      </c>
      <c r="R237" s="183">
        <f>Q237*H237</f>
        <v>2.6803920000000002E-2</v>
      </c>
      <c r="S237" s="183">
        <v>0</v>
      </c>
      <c r="T237" s="184">
        <f>S237*H237</f>
        <v>0</v>
      </c>
      <c r="V237" s="319"/>
      <c r="AR237" s="24" t="s">
        <v>228</v>
      </c>
      <c r="AT237" s="24" t="s">
        <v>153</v>
      </c>
      <c r="AU237" s="24" t="s">
        <v>80</v>
      </c>
      <c r="AY237" s="24" t="s">
        <v>151</v>
      </c>
      <c r="BE237" s="185">
        <f>IF(N237="základní",J237,0)</f>
        <v>4155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4" t="s">
        <v>11</v>
      </c>
      <c r="BK237" s="185">
        <f>ROUND(I237*H237,0)</f>
        <v>4155</v>
      </c>
      <c r="BL237" s="24" t="s">
        <v>228</v>
      </c>
      <c r="BM237" s="24" t="s">
        <v>489</v>
      </c>
    </row>
    <row r="238" spans="2:65" s="11" customFormat="1">
      <c r="B238" s="186"/>
      <c r="D238" s="187" t="s">
        <v>159</v>
      </c>
      <c r="E238" s="188" t="s">
        <v>5</v>
      </c>
      <c r="F238" s="189" t="s">
        <v>490</v>
      </c>
      <c r="H238" s="190">
        <v>39.68</v>
      </c>
      <c r="I238" s="191"/>
      <c r="L238" s="186"/>
      <c r="M238" s="192"/>
      <c r="N238" s="193"/>
      <c r="O238" s="193"/>
      <c r="P238" s="193"/>
      <c r="Q238" s="193"/>
      <c r="R238" s="193"/>
      <c r="S238" s="193"/>
      <c r="T238" s="194"/>
      <c r="V238" s="319"/>
      <c r="AT238" s="188" t="s">
        <v>159</v>
      </c>
      <c r="AU238" s="188" t="s">
        <v>80</v>
      </c>
      <c r="AV238" s="11" t="s">
        <v>80</v>
      </c>
      <c r="AW238" s="11" t="s">
        <v>36</v>
      </c>
      <c r="AX238" s="11" t="s">
        <v>72</v>
      </c>
      <c r="AY238" s="188" t="s">
        <v>151</v>
      </c>
    </row>
    <row r="239" spans="2:65" s="11" customFormat="1">
      <c r="B239" s="186"/>
      <c r="D239" s="187" t="s">
        <v>159</v>
      </c>
      <c r="E239" s="188" t="s">
        <v>5</v>
      </c>
      <c r="F239" s="189" t="s">
        <v>103</v>
      </c>
      <c r="H239" s="190">
        <v>15.36</v>
      </c>
      <c r="I239" s="191"/>
      <c r="L239" s="186"/>
      <c r="M239" s="192"/>
      <c r="N239" s="193"/>
      <c r="O239" s="193"/>
      <c r="P239" s="193"/>
      <c r="Q239" s="193"/>
      <c r="R239" s="193"/>
      <c r="S239" s="193"/>
      <c r="T239" s="194"/>
      <c r="V239" s="319"/>
      <c r="AT239" s="188" t="s">
        <v>159</v>
      </c>
      <c r="AU239" s="188" t="s">
        <v>80</v>
      </c>
      <c r="AV239" s="11" t="s">
        <v>80</v>
      </c>
      <c r="AW239" s="11" t="s">
        <v>36</v>
      </c>
      <c r="AX239" s="11" t="s">
        <v>72</v>
      </c>
      <c r="AY239" s="188" t="s">
        <v>151</v>
      </c>
    </row>
    <row r="240" spans="2:65" s="11" customFormat="1">
      <c r="B240" s="186"/>
      <c r="D240" s="187" t="s">
        <v>159</v>
      </c>
      <c r="E240" s="188" t="s">
        <v>5</v>
      </c>
      <c r="F240" s="189" t="s">
        <v>106</v>
      </c>
      <c r="H240" s="190">
        <v>2.52</v>
      </c>
      <c r="I240" s="191"/>
      <c r="L240" s="186"/>
      <c r="M240" s="192"/>
      <c r="N240" s="193"/>
      <c r="O240" s="193"/>
      <c r="P240" s="193"/>
      <c r="Q240" s="193"/>
      <c r="R240" s="193"/>
      <c r="S240" s="193"/>
      <c r="T240" s="194"/>
      <c r="V240" s="319"/>
      <c r="AT240" s="188" t="s">
        <v>159</v>
      </c>
      <c r="AU240" s="188" t="s">
        <v>80</v>
      </c>
      <c r="AV240" s="11" t="s">
        <v>80</v>
      </c>
      <c r="AW240" s="11" t="s">
        <v>36</v>
      </c>
      <c r="AX240" s="11" t="s">
        <v>72</v>
      </c>
      <c r="AY240" s="188" t="s">
        <v>151</v>
      </c>
    </row>
    <row r="241" spans="2:65" s="11" customFormat="1">
      <c r="B241" s="186"/>
      <c r="D241" s="187" t="s">
        <v>159</v>
      </c>
      <c r="E241" s="188" t="s">
        <v>5</v>
      </c>
      <c r="F241" s="189" t="s">
        <v>109</v>
      </c>
      <c r="H241" s="190">
        <v>36.159999999999997</v>
      </c>
      <c r="I241" s="191"/>
      <c r="L241" s="186"/>
      <c r="M241" s="192"/>
      <c r="N241" s="193"/>
      <c r="O241" s="193"/>
      <c r="P241" s="193"/>
      <c r="Q241" s="193"/>
      <c r="R241" s="193"/>
      <c r="S241" s="193"/>
      <c r="T241" s="194"/>
      <c r="V241" s="319"/>
      <c r="AT241" s="188" t="s">
        <v>159</v>
      </c>
      <c r="AU241" s="188" t="s">
        <v>80</v>
      </c>
      <c r="AV241" s="11" t="s">
        <v>80</v>
      </c>
      <c r="AW241" s="11" t="s">
        <v>36</v>
      </c>
      <c r="AX241" s="11" t="s">
        <v>72</v>
      </c>
      <c r="AY241" s="188" t="s">
        <v>151</v>
      </c>
    </row>
    <row r="242" spans="2:65" s="12" customFormat="1">
      <c r="B242" s="195"/>
      <c r="D242" s="187" t="s">
        <v>159</v>
      </c>
      <c r="E242" s="196" t="s">
        <v>5</v>
      </c>
      <c r="F242" s="197" t="s">
        <v>251</v>
      </c>
      <c r="H242" s="198">
        <v>93.72</v>
      </c>
      <c r="I242" s="199"/>
      <c r="L242" s="195"/>
      <c r="M242" s="200"/>
      <c r="N242" s="201"/>
      <c r="O242" s="201"/>
      <c r="P242" s="201"/>
      <c r="Q242" s="201"/>
      <c r="R242" s="201"/>
      <c r="S242" s="201"/>
      <c r="T242" s="202"/>
      <c r="V242" s="319"/>
      <c r="AT242" s="196" t="s">
        <v>159</v>
      </c>
      <c r="AU242" s="196" t="s">
        <v>80</v>
      </c>
      <c r="AV242" s="12" t="s">
        <v>83</v>
      </c>
      <c r="AW242" s="12" t="s">
        <v>36</v>
      </c>
      <c r="AX242" s="12" t="s">
        <v>11</v>
      </c>
      <c r="AY242" s="196" t="s">
        <v>151</v>
      </c>
    </row>
    <row r="243" spans="2:65" s="1" customFormat="1" ht="25.5" customHeight="1">
      <c r="B243" s="173"/>
      <c r="C243" s="174" t="s">
        <v>491</v>
      </c>
      <c r="D243" s="174" t="s">
        <v>153</v>
      </c>
      <c r="E243" s="175" t="s">
        <v>492</v>
      </c>
      <c r="F243" s="176" t="s">
        <v>493</v>
      </c>
      <c r="G243" s="177" t="s">
        <v>156</v>
      </c>
      <c r="H243" s="178">
        <v>39.68</v>
      </c>
      <c r="I243" s="179">
        <v>64.169311800000003</v>
      </c>
      <c r="J243" s="180">
        <f>ROUND(I243*H243,0)</f>
        <v>2546</v>
      </c>
      <c r="K243" s="176" t="s">
        <v>157</v>
      </c>
      <c r="L243" s="39"/>
      <c r="M243" s="181" t="s">
        <v>5</v>
      </c>
      <c r="N243" s="182" t="s">
        <v>43</v>
      </c>
      <c r="O243" s="40"/>
      <c r="P243" s="183">
        <f>O243*H243</f>
        <v>0</v>
      </c>
      <c r="Q243" s="183">
        <v>6.4999999999999996E-6</v>
      </c>
      <c r="R243" s="183">
        <f>Q243*H243</f>
        <v>2.5791999999999997E-4</v>
      </c>
      <c r="S243" s="183">
        <v>0</v>
      </c>
      <c r="T243" s="184">
        <f>S243*H243</f>
        <v>0</v>
      </c>
      <c r="V243" s="319"/>
      <c r="AR243" s="24" t="s">
        <v>228</v>
      </c>
      <c r="AT243" s="24" t="s">
        <v>153</v>
      </c>
      <c r="AU243" s="24" t="s">
        <v>80</v>
      </c>
      <c r="AY243" s="24" t="s">
        <v>151</v>
      </c>
      <c r="BE243" s="185">
        <f>IF(N243="základní",J243,0)</f>
        <v>2546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4" t="s">
        <v>11</v>
      </c>
      <c r="BK243" s="185">
        <f>ROUND(I243*H243,0)</f>
        <v>2546</v>
      </c>
      <c r="BL243" s="24" t="s">
        <v>228</v>
      </c>
      <c r="BM243" s="24" t="s">
        <v>494</v>
      </c>
    </row>
    <row r="244" spans="2:65" s="11" customFormat="1">
      <c r="B244" s="186"/>
      <c r="D244" s="187" t="s">
        <v>159</v>
      </c>
      <c r="E244" s="188" t="s">
        <v>5</v>
      </c>
      <c r="F244" s="189" t="s">
        <v>490</v>
      </c>
      <c r="H244" s="190">
        <v>39.68</v>
      </c>
      <c r="I244" s="191"/>
      <c r="L244" s="186"/>
      <c r="M244" s="192"/>
      <c r="N244" s="193"/>
      <c r="O244" s="193"/>
      <c r="P244" s="193"/>
      <c r="Q244" s="193"/>
      <c r="R244" s="193"/>
      <c r="S244" s="193"/>
      <c r="T244" s="194"/>
      <c r="V244" s="319"/>
      <c r="AT244" s="188" t="s">
        <v>159</v>
      </c>
      <c r="AU244" s="188" t="s">
        <v>80</v>
      </c>
      <c r="AV244" s="11" t="s">
        <v>80</v>
      </c>
      <c r="AW244" s="11" t="s">
        <v>36</v>
      </c>
      <c r="AX244" s="11" t="s">
        <v>11</v>
      </c>
      <c r="AY244" s="188" t="s">
        <v>151</v>
      </c>
    </row>
    <row r="245" spans="2:65" s="10" customFormat="1" ht="29.85" customHeight="1">
      <c r="B245" s="160"/>
      <c r="D245" s="161" t="s">
        <v>71</v>
      </c>
      <c r="E245" s="171" t="s">
        <v>495</v>
      </c>
      <c r="F245" s="171" t="s">
        <v>496</v>
      </c>
      <c r="I245" s="163"/>
      <c r="J245" s="172">
        <f>BK245</f>
        <v>127253</v>
      </c>
      <c r="L245" s="160"/>
      <c r="M245" s="165"/>
      <c r="N245" s="166"/>
      <c r="O245" s="166"/>
      <c r="P245" s="167">
        <f>SUM(P246:P249)</f>
        <v>0</v>
      </c>
      <c r="Q245" s="166"/>
      <c r="R245" s="167">
        <f>SUM(R246:R249)</f>
        <v>0</v>
      </c>
      <c r="S245" s="166"/>
      <c r="T245" s="168">
        <f>SUM(T246:T249)</f>
        <v>0</v>
      </c>
      <c r="V245" s="319"/>
      <c r="AR245" s="161" t="s">
        <v>80</v>
      </c>
      <c r="AT245" s="169" t="s">
        <v>71</v>
      </c>
      <c r="AU245" s="169" t="s">
        <v>11</v>
      </c>
      <c r="AY245" s="161" t="s">
        <v>151</v>
      </c>
      <c r="BK245" s="170">
        <f>SUM(BK246:BK249)</f>
        <v>127253</v>
      </c>
    </row>
    <row r="246" spans="2:65" s="1" customFormat="1" ht="16.5" customHeight="1">
      <c r="B246" s="173"/>
      <c r="C246" s="211" t="s">
        <v>497</v>
      </c>
      <c r="D246" s="211" t="s">
        <v>233</v>
      </c>
      <c r="E246" s="212" t="s">
        <v>498</v>
      </c>
      <c r="F246" s="314" t="s">
        <v>1139</v>
      </c>
      <c r="G246" s="214" t="s">
        <v>334</v>
      </c>
      <c r="H246" s="215">
        <v>11.8</v>
      </c>
      <c r="I246" s="216">
        <v>4256.1754444799999</v>
      </c>
      <c r="J246" s="217">
        <f>ROUND(I246*H246,0)</f>
        <v>50223</v>
      </c>
      <c r="K246" s="213" t="s">
        <v>5</v>
      </c>
      <c r="L246" s="218"/>
      <c r="M246" s="219" t="s">
        <v>5</v>
      </c>
      <c r="N246" s="220" t="s">
        <v>43</v>
      </c>
      <c r="O246" s="40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V246" s="319"/>
      <c r="AR246" s="24" t="s">
        <v>236</v>
      </c>
      <c r="AT246" s="24" t="s">
        <v>233</v>
      </c>
      <c r="AU246" s="24" t="s">
        <v>80</v>
      </c>
      <c r="AY246" s="24" t="s">
        <v>151</v>
      </c>
      <c r="BE246" s="185">
        <f>IF(N246="základní",J246,0)</f>
        <v>50223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4" t="s">
        <v>11</v>
      </c>
      <c r="BK246" s="185">
        <f>ROUND(I246*H246,0)</f>
        <v>50223</v>
      </c>
      <c r="BL246" s="24" t="s">
        <v>228</v>
      </c>
      <c r="BM246" s="24" t="s">
        <v>499</v>
      </c>
    </row>
    <row r="247" spans="2:65" s="1" customFormat="1" ht="16.5" customHeight="1">
      <c r="B247" s="173"/>
      <c r="C247" s="211" t="s">
        <v>500</v>
      </c>
      <c r="D247" s="211" t="s">
        <v>233</v>
      </c>
      <c r="E247" s="212" t="s">
        <v>501</v>
      </c>
      <c r="F247" s="314" t="s">
        <v>1140</v>
      </c>
      <c r="G247" s="214" t="s">
        <v>156</v>
      </c>
      <c r="H247" s="215">
        <v>20.329999999999998</v>
      </c>
      <c r="I247" s="216">
        <v>1493.3948928</v>
      </c>
      <c r="J247" s="217">
        <f>ROUND(I247*H247,0)</f>
        <v>30361</v>
      </c>
      <c r="K247" s="213" t="s">
        <v>5</v>
      </c>
      <c r="L247" s="218"/>
      <c r="M247" s="219" t="s">
        <v>5</v>
      </c>
      <c r="N247" s="220" t="s">
        <v>43</v>
      </c>
      <c r="O247" s="40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V247" s="319"/>
      <c r="AR247" s="24" t="s">
        <v>236</v>
      </c>
      <c r="AT247" s="24" t="s">
        <v>233</v>
      </c>
      <c r="AU247" s="24" t="s">
        <v>80</v>
      </c>
      <c r="AY247" s="24" t="s">
        <v>151</v>
      </c>
      <c r="BE247" s="185">
        <f>IF(N247="základní",J247,0)</f>
        <v>30361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4" t="s">
        <v>11</v>
      </c>
      <c r="BK247" s="185">
        <f>ROUND(I247*H247,0)</f>
        <v>30361</v>
      </c>
      <c r="BL247" s="24" t="s">
        <v>228</v>
      </c>
      <c r="BM247" s="24" t="s">
        <v>502</v>
      </c>
    </row>
    <row r="248" spans="2:65" s="1" customFormat="1" ht="16.5" customHeight="1">
      <c r="B248" s="173"/>
      <c r="C248" s="211" t="s">
        <v>102</v>
      </c>
      <c r="D248" s="211" t="s">
        <v>233</v>
      </c>
      <c r="E248" s="212" t="s">
        <v>503</v>
      </c>
      <c r="F248" s="213" t="s">
        <v>504</v>
      </c>
      <c r="G248" s="214" t="s">
        <v>505</v>
      </c>
      <c r="H248" s="215">
        <v>1</v>
      </c>
      <c r="I248" s="216">
        <v>14000.57712</v>
      </c>
      <c r="J248" s="217">
        <f>ROUND(I248*H248,0)</f>
        <v>14001</v>
      </c>
      <c r="K248" s="213" t="s">
        <v>5</v>
      </c>
      <c r="L248" s="218"/>
      <c r="M248" s="219" t="s">
        <v>5</v>
      </c>
      <c r="N248" s="220" t="s">
        <v>43</v>
      </c>
      <c r="O248" s="40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V248" s="319"/>
      <c r="AR248" s="24" t="s">
        <v>236</v>
      </c>
      <c r="AT248" s="24" t="s">
        <v>233</v>
      </c>
      <c r="AU248" s="24" t="s">
        <v>80</v>
      </c>
      <c r="AY248" s="24" t="s">
        <v>151</v>
      </c>
      <c r="BE248" s="185">
        <f>IF(N248="základní",J248,0)</f>
        <v>14001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4" t="s">
        <v>11</v>
      </c>
      <c r="BK248" s="185">
        <f>ROUND(I248*H248,0)</f>
        <v>14001</v>
      </c>
      <c r="BL248" s="24" t="s">
        <v>228</v>
      </c>
      <c r="BM248" s="24" t="s">
        <v>506</v>
      </c>
    </row>
    <row r="249" spans="2:65" s="1" customFormat="1" ht="16.5" customHeight="1">
      <c r="B249" s="173"/>
      <c r="C249" s="211" t="s">
        <v>507</v>
      </c>
      <c r="D249" s="211" t="s">
        <v>233</v>
      </c>
      <c r="E249" s="212" t="s">
        <v>508</v>
      </c>
      <c r="F249" s="213" t="s">
        <v>509</v>
      </c>
      <c r="G249" s="214" t="s">
        <v>505</v>
      </c>
      <c r="H249" s="215">
        <v>1</v>
      </c>
      <c r="I249" s="216">
        <v>32668.013280000003</v>
      </c>
      <c r="J249" s="217">
        <f>ROUND(I249*H249,0)</f>
        <v>32668</v>
      </c>
      <c r="K249" s="213" t="s">
        <v>5</v>
      </c>
      <c r="L249" s="218"/>
      <c r="M249" s="219" t="s">
        <v>5</v>
      </c>
      <c r="N249" s="221" t="s">
        <v>43</v>
      </c>
      <c r="O249" s="222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V249" s="319"/>
      <c r="AR249" s="24" t="s">
        <v>236</v>
      </c>
      <c r="AT249" s="24" t="s">
        <v>233</v>
      </c>
      <c r="AU249" s="24" t="s">
        <v>80</v>
      </c>
      <c r="AY249" s="24" t="s">
        <v>151</v>
      </c>
      <c r="BE249" s="185">
        <f>IF(N249="základní",J249,0)</f>
        <v>32668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24" t="s">
        <v>11</v>
      </c>
      <c r="BK249" s="185">
        <f>ROUND(I249*H249,0)</f>
        <v>32668</v>
      </c>
      <c r="BL249" s="24" t="s">
        <v>228</v>
      </c>
      <c r="BM249" s="24" t="s">
        <v>510</v>
      </c>
    </row>
    <row r="250" spans="2:65" s="1" customFormat="1" ht="6.95" customHeight="1">
      <c r="B250" s="54"/>
      <c r="C250" s="55"/>
      <c r="D250" s="55"/>
      <c r="E250" s="55"/>
      <c r="F250" s="55"/>
      <c r="G250" s="55"/>
      <c r="H250" s="55"/>
      <c r="I250" s="126"/>
      <c r="J250" s="55"/>
      <c r="K250" s="55"/>
      <c r="L250" s="39"/>
      <c r="V250" s="318"/>
    </row>
  </sheetData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07"/>
  <sheetViews>
    <sheetView showGridLines="0" workbookViewId="0">
      <pane ySplit="1" topLeftCell="A103" activePane="bottomLeft" state="frozen"/>
      <selection pane="bottomLeft" activeCell="W91" sqref="W9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89</v>
      </c>
      <c r="G1" s="361" t="s">
        <v>90</v>
      </c>
      <c r="H1" s="361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8" t="s">
        <v>8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4" t="s">
        <v>82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</row>
    <row r="7" spans="1:70" ht="16.5" customHeight="1">
      <c r="B7" s="28"/>
      <c r="C7" s="29"/>
      <c r="D7" s="29"/>
      <c r="E7" s="362" t="str">
        <f>'Rekapitulace stavby'!K6</f>
        <v>Stavební úpravy 2.ZŠ Husitská - dílny</v>
      </c>
      <c r="F7" s="363"/>
      <c r="G7" s="363"/>
      <c r="H7" s="363"/>
      <c r="I7" s="104"/>
      <c r="J7" s="29"/>
      <c r="K7" s="31"/>
    </row>
    <row r="8" spans="1:70" s="1" customFormat="1" ht="15">
      <c r="B8" s="39"/>
      <c r="C8" s="40"/>
      <c r="D8" s="37" t="s">
        <v>112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4" t="s">
        <v>511</v>
      </c>
      <c r="F9" s="365"/>
      <c r="G9" s="365"/>
      <c r="H9" s="365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512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5" t="str">
        <f>IF('Rekapitulace stavby'!E11="","",'Rekapitulace stavby'!E11)</f>
        <v>ZŠ Nová Paka, Husitská 1695</v>
      </c>
      <c r="F15" s="40"/>
      <c r="G15" s="40"/>
      <c r="H15" s="40"/>
      <c r="I15" s="106" t="s">
        <v>32</v>
      </c>
      <c r="J15" s="35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5" t="str">
        <f>IF('Rekapitulace stavby'!E17="","",'Rekapitulace stavby'!E17)</f>
        <v>Ateliér ADIP, Střelecká 437, Hradec Králové</v>
      </c>
      <c r="F21" s="40"/>
      <c r="G21" s="40"/>
      <c r="H21" s="40"/>
      <c r="I21" s="106" t="s">
        <v>32</v>
      </c>
      <c r="J21" s="35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35" t="s">
        <v>5</v>
      </c>
      <c r="F24" s="335"/>
      <c r="G24" s="335"/>
      <c r="H24" s="335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ROUND(J83,0)</f>
        <v>277891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ROUND(SUM(BE83:BE206), 0)</f>
        <v>277891</v>
      </c>
      <c r="G30" s="40"/>
      <c r="H30" s="40"/>
      <c r="I30" s="118">
        <v>0.21</v>
      </c>
      <c r="J30" s="117">
        <f>ROUND(ROUND((SUM(BE83:BE206)), 0)*I30, 0)</f>
        <v>58357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ROUND(SUM(BF83:BF206), 0)</f>
        <v>0</v>
      </c>
      <c r="G31" s="40"/>
      <c r="H31" s="40"/>
      <c r="I31" s="118">
        <v>0.15</v>
      </c>
      <c r="J31" s="117">
        <f>ROUND(ROUND((SUM(BF83:BF206)), 0)*I31, 0)</f>
        <v>0</v>
      </c>
      <c r="K31" s="43"/>
    </row>
    <row r="32" spans="2:11" s="1" customFormat="1" ht="14.45" customHeight="1">
      <c r="B32" s="39"/>
      <c r="C32" s="40"/>
      <c r="D32" s="40"/>
      <c r="E32" s="47" t="s">
        <v>45</v>
      </c>
      <c r="F32" s="117">
        <f>ROUND(SUM(BG83:BG206),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customHeight="1">
      <c r="B33" s="39"/>
      <c r="C33" s="40"/>
      <c r="D33" s="40"/>
      <c r="E33" s="47" t="s">
        <v>46</v>
      </c>
      <c r="F33" s="117">
        <f>ROUND(SUM(BH83:BH206),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customHeight="1">
      <c r="B34" s="39"/>
      <c r="C34" s="40"/>
      <c r="D34" s="40"/>
      <c r="E34" s="47" t="s">
        <v>47</v>
      </c>
      <c r="F34" s="117">
        <f>ROUND(SUM(BI83:BI206),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336248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114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Stavební úpravy 2.ZŠ Husitská - dílny</v>
      </c>
      <c r="F45" s="363"/>
      <c r="G45" s="363"/>
      <c r="H45" s="363"/>
      <c r="I45" s="105"/>
      <c r="J45" s="40"/>
      <c r="K45" s="43"/>
    </row>
    <row r="46" spans="2:11" s="1" customFormat="1" ht="14.45" customHeight="1">
      <c r="B46" s="39"/>
      <c r="C46" s="37" t="s">
        <v>112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2 - EL - silnoproud</v>
      </c>
      <c r="F47" s="365"/>
      <c r="G47" s="365"/>
      <c r="H47" s="365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 xml:space="preserve"> 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35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115</v>
      </c>
      <c r="D54" s="119"/>
      <c r="E54" s="119"/>
      <c r="F54" s="119"/>
      <c r="G54" s="119"/>
      <c r="H54" s="119"/>
      <c r="I54" s="130"/>
      <c r="J54" s="131" t="s">
        <v>116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117</v>
      </c>
      <c r="D56" s="40"/>
      <c r="E56" s="40"/>
      <c r="F56" s="40"/>
      <c r="G56" s="40"/>
      <c r="H56" s="40"/>
      <c r="I56" s="105"/>
      <c r="J56" s="115">
        <f>J83</f>
        <v>277891</v>
      </c>
      <c r="K56" s="43"/>
      <c r="AU56" s="24" t="s">
        <v>118</v>
      </c>
    </row>
    <row r="57" spans="2:47" s="7" customFormat="1" ht="24.95" customHeight="1">
      <c r="B57" s="134"/>
      <c r="C57" s="135"/>
      <c r="D57" s="136" t="s">
        <v>513</v>
      </c>
      <c r="E57" s="137"/>
      <c r="F57" s="137"/>
      <c r="G57" s="137"/>
      <c r="H57" s="137"/>
      <c r="I57" s="138"/>
      <c r="J57" s="139">
        <f>J84</f>
        <v>277891</v>
      </c>
      <c r="K57" s="140"/>
    </row>
    <row r="58" spans="2:47" s="8" customFormat="1" ht="19.899999999999999" customHeight="1">
      <c r="B58" s="141"/>
      <c r="C58" s="142"/>
      <c r="D58" s="143" t="s">
        <v>514</v>
      </c>
      <c r="E58" s="144"/>
      <c r="F58" s="144"/>
      <c r="G58" s="144"/>
      <c r="H58" s="144"/>
      <c r="I58" s="145"/>
      <c r="J58" s="146">
        <f>J85</f>
        <v>277891</v>
      </c>
      <c r="K58" s="147"/>
    </row>
    <row r="59" spans="2:47" s="8" customFormat="1" ht="14.85" customHeight="1">
      <c r="B59" s="141"/>
      <c r="C59" s="142"/>
      <c r="D59" s="143" t="s">
        <v>515</v>
      </c>
      <c r="E59" s="144"/>
      <c r="F59" s="144"/>
      <c r="G59" s="144"/>
      <c r="H59" s="144"/>
      <c r="I59" s="145"/>
      <c r="J59" s="146">
        <f>J86</f>
        <v>58709</v>
      </c>
      <c r="K59" s="147"/>
    </row>
    <row r="60" spans="2:47" s="8" customFormat="1" ht="14.85" customHeight="1">
      <c r="B60" s="141"/>
      <c r="C60" s="142"/>
      <c r="D60" s="143" t="s">
        <v>516</v>
      </c>
      <c r="E60" s="144"/>
      <c r="F60" s="144"/>
      <c r="G60" s="144"/>
      <c r="H60" s="144"/>
      <c r="I60" s="145"/>
      <c r="J60" s="146">
        <f>J116</f>
        <v>192636</v>
      </c>
      <c r="K60" s="147"/>
    </row>
    <row r="61" spans="2:47" s="8" customFormat="1" ht="21.75" customHeight="1">
      <c r="B61" s="141"/>
      <c r="C61" s="142"/>
      <c r="D61" s="143" t="s">
        <v>517</v>
      </c>
      <c r="E61" s="144"/>
      <c r="F61" s="144"/>
      <c r="G61" s="144"/>
      <c r="H61" s="144"/>
      <c r="I61" s="145"/>
      <c r="J61" s="146">
        <f>J117</f>
        <v>19993</v>
      </c>
      <c r="K61" s="147"/>
    </row>
    <row r="62" spans="2:47" s="8" customFormat="1" ht="21.75" customHeight="1">
      <c r="B62" s="141"/>
      <c r="C62" s="142"/>
      <c r="D62" s="143" t="s">
        <v>518</v>
      </c>
      <c r="E62" s="144"/>
      <c r="F62" s="144"/>
      <c r="G62" s="144"/>
      <c r="H62" s="144"/>
      <c r="I62" s="145"/>
      <c r="J62" s="146">
        <f>J135</f>
        <v>172643</v>
      </c>
      <c r="K62" s="147"/>
    </row>
    <row r="63" spans="2:47" s="8" customFormat="1" ht="14.85" customHeight="1">
      <c r="B63" s="141"/>
      <c r="C63" s="142"/>
      <c r="D63" s="143" t="s">
        <v>519</v>
      </c>
      <c r="E63" s="144"/>
      <c r="F63" s="144"/>
      <c r="G63" s="144"/>
      <c r="H63" s="144"/>
      <c r="I63" s="145"/>
      <c r="J63" s="146">
        <f>J203</f>
        <v>26546</v>
      </c>
      <c r="K63" s="147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05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26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27"/>
      <c r="J69" s="58"/>
      <c r="K69" s="58"/>
      <c r="L69" s="39"/>
    </row>
    <row r="70" spans="2:12" s="1" customFormat="1" ht="36.950000000000003" customHeight="1">
      <c r="B70" s="39"/>
      <c r="C70" s="59" t="s">
        <v>135</v>
      </c>
      <c r="I70" s="148"/>
      <c r="L70" s="39"/>
    </row>
    <row r="71" spans="2:12" s="1" customFormat="1" ht="6.95" customHeight="1">
      <c r="B71" s="39"/>
      <c r="I71" s="148"/>
      <c r="L71" s="39"/>
    </row>
    <row r="72" spans="2:12" s="1" customFormat="1" ht="14.45" customHeight="1">
      <c r="B72" s="39"/>
      <c r="C72" s="61" t="s">
        <v>20</v>
      </c>
      <c r="I72" s="148"/>
      <c r="L72" s="39"/>
    </row>
    <row r="73" spans="2:12" s="1" customFormat="1" ht="16.5" customHeight="1">
      <c r="B73" s="39"/>
      <c r="E73" s="358" t="str">
        <f>E7</f>
        <v>Stavební úpravy 2.ZŠ Husitská - dílny</v>
      </c>
      <c r="F73" s="359"/>
      <c r="G73" s="359"/>
      <c r="H73" s="359"/>
      <c r="I73" s="148"/>
      <c r="L73" s="39"/>
    </row>
    <row r="74" spans="2:12" s="1" customFormat="1" ht="14.45" customHeight="1">
      <c r="B74" s="39"/>
      <c r="C74" s="61" t="s">
        <v>112</v>
      </c>
      <c r="I74" s="148"/>
      <c r="L74" s="39"/>
    </row>
    <row r="75" spans="2:12" s="1" customFormat="1" ht="17.25" customHeight="1">
      <c r="B75" s="39"/>
      <c r="E75" s="353" t="str">
        <f>E9</f>
        <v>2 - EL - silnoproud</v>
      </c>
      <c r="F75" s="360"/>
      <c r="G75" s="360"/>
      <c r="H75" s="360"/>
      <c r="I75" s="148"/>
      <c r="L75" s="39"/>
    </row>
    <row r="76" spans="2:12" s="1" customFormat="1" ht="6.95" customHeight="1">
      <c r="B76" s="39"/>
      <c r="I76" s="148"/>
      <c r="L76" s="39"/>
    </row>
    <row r="77" spans="2:12" s="1" customFormat="1" ht="18" customHeight="1">
      <c r="B77" s="39"/>
      <c r="C77" s="61" t="s">
        <v>24</v>
      </c>
      <c r="F77" s="149" t="str">
        <f>F12</f>
        <v xml:space="preserve"> </v>
      </c>
      <c r="I77" s="150" t="s">
        <v>26</v>
      </c>
      <c r="J77" s="65">
        <f>IF(J12="","",J12)</f>
        <v>43544</v>
      </c>
      <c r="L77" s="39"/>
    </row>
    <row r="78" spans="2:12" s="1" customFormat="1" ht="6.95" customHeight="1">
      <c r="B78" s="39"/>
      <c r="I78" s="148"/>
      <c r="L78" s="39"/>
    </row>
    <row r="79" spans="2:12" s="1" customFormat="1" ht="15">
      <c r="B79" s="39"/>
      <c r="C79" s="61" t="s">
        <v>29</v>
      </c>
      <c r="F79" s="149" t="str">
        <f>E15</f>
        <v>ZŠ Nová Paka, Husitská 1695</v>
      </c>
      <c r="I79" s="150" t="s">
        <v>34</v>
      </c>
      <c r="J79" s="149" t="str">
        <f>E21</f>
        <v>Ateliér ADIP, Střelecká 437, Hradec Králové</v>
      </c>
      <c r="L79" s="39"/>
    </row>
    <row r="80" spans="2:12" s="1" customFormat="1" ht="14.45" customHeight="1">
      <c r="B80" s="39"/>
      <c r="C80" s="61" t="s">
        <v>33</v>
      </c>
      <c r="F80" s="149" t="str">
        <f>IF(E18="","",E18)</f>
        <v>MATEX HK s.r.o.</v>
      </c>
      <c r="I80" s="148"/>
      <c r="L80" s="39"/>
    </row>
    <row r="81" spans="2:65" s="1" customFormat="1" ht="10.35" customHeight="1">
      <c r="B81" s="39"/>
      <c r="I81" s="148"/>
      <c r="L81" s="39"/>
    </row>
    <row r="82" spans="2:65" s="9" customFormat="1" ht="29.25" customHeight="1">
      <c r="B82" s="151"/>
      <c r="C82" s="152" t="s">
        <v>136</v>
      </c>
      <c r="D82" s="153" t="s">
        <v>57</v>
      </c>
      <c r="E82" s="153" t="s">
        <v>53</v>
      </c>
      <c r="F82" s="153" t="s">
        <v>137</v>
      </c>
      <c r="G82" s="153" t="s">
        <v>138</v>
      </c>
      <c r="H82" s="153" t="s">
        <v>139</v>
      </c>
      <c r="I82" s="154" t="s">
        <v>140</v>
      </c>
      <c r="J82" s="153" t="s">
        <v>116</v>
      </c>
      <c r="K82" s="155" t="s">
        <v>141</v>
      </c>
      <c r="L82" s="151"/>
      <c r="M82" s="71" t="s">
        <v>142</v>
      </c>
      <c r="N82" s="72" t="s">
        <v>42</v>
      </c>
      <c r="O82" s="72" t="s">
        <v>143</v>
      </c>
      <c r="P82" s="72" t="s">
        <v>144</v>
      </c>
      <c r="Q82" s="72" t="s">
        <v>145</v>
      </c>
      <c r="R82" s="72" t="s">
        <v>146</v>
      </c>
      <c r="S82" s="72" t="s">
        <v>147</v>
      </c>
      <c r="T82" s="73" t="s">
        <v>148</v>
      </c>
    </row>
    <row r="83" spans="2:65" s="1" customFormat="1" ht="29.25" customHeight="1">
      <c r="B83" s="39"/>
      <c r="C83" s="75" t="s">
        <v>117</v>
      </c>
      <c r="I83" s="148"/>
      <c r="J83" s="156">
        <f>BK83</f>
        <v>277891</v>
      </c>
      <c r="L83" s="39"/>
      <c r="M83" s="74"/>
      <c r="N83" s="66"/>
      <c r="O83" s="66"/>
      <c r="P83" s="157">
        <f>P84</f>
        <v>0</v>
      </c>
      <c r="Q83" s="66"/>
      <c r="R83" s="157">
        <f>R84</f>
        <v>0</v>
      </c>
      <c r="S83" s="66"/>
      <c r="T83" s="158">
        <f>T84</f>
        <v>0</v>
      </c>
      <c r="AT83" s="24" t="s">
        <v>71</v>
      </c>
      <c r="AU83" s="24" t="s">
        <v>118</v>
      </c>
      <c r="BK83" s="159">
        <f>BK84</f>
        <v>277891</v>
      </c>
    </row>
    <row r="84" spans="2:65" s="10" customFormat="1" ht="37.35" customHeight="1">
      <c r="B84" s="160"/>
      <c r="D84" s="161" t="s">
        <v>71</v>
      </c>
      <c r="E84" s="162" t="s">
        <v>233</v>
      </c>
      <c r="F84" s="162" t="s">
        <v>520</v>
      </c>
      <c r="I84" s="163"/>
      <c r="J84" s="164">
        <f>BK84</f>
        <v>277891</v>
      </c>
      <c r="L84" s="160"/>
      <c r="M84" s="165"/>
      <c r="N84" s="166"/>
      <c r="O84" s="166"/>
      <c r="P84" s="167">
        <f>P85</f>
        <v>0</v>
      </c>
      <c r="Q84" s="166"/>
      <c r="R84" s="167">
        <f>R85</f>
        <v>0</v>
      </c>
      <c r="S84" s="166"/>
      <c r="T84" s="168">
        <f>T85</f>
        <v>0</v>
      </c>
      <c r="AR84" s="161" t="s">
        <v>83</v>
      </c>
      <c r="AT84" s="169" t="s">
        <v>71</v>
      </c>
      <c r="AU84" s="169" t="s">
        <v>72</v>
      </c>
      <c r="AY84" s="161" t="s">
        <v>151</v>
      </c>
      <c r="BK84" s="170">
        <f>BK85</f>
        <v>277891</v>
      </c>
    </row>
    <row r="85" spans="2:65" s="10" customFormat="1" ht="19.899999999999999" customHeight="1">
      <c r="B85" s="160"/>
      <c r="D85" s="161" t="s">
        <v>71</v>
      </c>
      <c r="E85" s="171" t="s">
        <v>521</v>
      </c>
      <c r="F85" s="171" t="s">
        <v>522</v>
      </c>
      <c r="I85" s="163"/>
      <c r="J85" s="172">
        <f>BK85</f>
        <v>277891</v>
      </c>
      <c r="L85" s="160"/>
      <c r="M85" s="165"/>
      <c r="N85" s="166"/>
      <c r="O85" s="166"/>
      <c r="P85" s="167">
        <f>P86+P116+P203</f>
        <v>0</v>
      </c>
      <c r="Q85" s="166"/>
      <c r="R85" s="167">
        <f>R86+R116+R203</f>
        <v>0</v>
      </c>
      <c r="S85" s="166"/>
      <c r="T85" s="168">
        <f>T86+T116+T203</f>
        <v>0</v>
      </c>
      <c r="AR85" s="161" t="s">
        <v>83</v>
      </c>
      <c r="AT85" s="169" t="s">
        <v>71</v>
      </c>
      <c r="AU85" s="169" t="s">
        <v>11</v>
      </c>
      <c r="AY85" s="161" t="s">
        <v>151</v>
      </c>
      <c r="BK85" s="170">
        <f>BK86+BK116+BK203</f>
        <v>277891</v>
      </c>
    </row>
    <row r="86" spans="2:65" s="10" customFormat="1" ht="14.85" customHeight="1">
      <c r="B86" s="160"/>
      <c r="D86" s="161" t="s">
        <v>71</v>
      </c>
      <c r="E86" s="171" t="s">
        <v>523</v>
      </c>
      <c r="F86" s="171" t="s">
        <v>524</v>
      </c>
      <c r="I86" s="163"/>
      <c r="J86" s="172">
        <f>BK86</f>
        <v>58709</v>
      </c>
      <c r="L86" s="160"/>
      <c r="M86" s="165"/>
      <c r="N86" s="166"/>
      <c r="O86" s="166"/>
      <c r="P86" s="167">
        <f>SUM(P87:P115)</f>
        <v>0</v>
      </c>
      <c r="Q86" s="166"/>
      <c r="R86" s="167">
        <f>SUM(R87:R115)</f>
        <v>0</v>
      </c>
      <c r="S86" s="166"/>
      <c r="T86" s="168">
        <f>SUM(T87:T115)</f>
        <v>0</v>
      </c>
      <c r="AR86" s="161" t="s">
        <v>83</v>
      </c>
      <c r="AT86" s="169" t="s">
        <v>71</v>
      </c>
      <c r="AU86" s="169" t="s">
        <v>80</v>
      </c>
      <c r="AY86" s="161" t="s">
        <v>151</v>
      </c>
      <c r="BK86" s="170">
        <f>SUM(BK87:BK115)</f>
        <v>58709</v>
      </c>
    </row>
    <row r="87" spans="2:65" s="1" customFormat="1" ht="38.25" customHeight="1">
      <c r="B87" s="173"/>
      <c r="C87" s="211" t="s">
        <v>11</v>
      </c>
      <c r="D87" s="211" t="s">
        <v>233</v>
      </c>
      <c r="E87" s="212" t="s">
        <v>525</v>
      </c>
      <c r="F87" s="213" t="s">
        <v>526</v>
      </c>
      <c r="G87" s="214" t="s">
        <v>527</v>
      </c>
      <c r="H87" s="215">
        <v>1</v>
      </c>
      <c r="I87" s="216">
        <v>7654.0822800000005</v>
      </c>
      <c r="J87" s="217">
        <f t="shared" ref="J87:J115" si="0">ROUND(I87*H87,0)</f>
        <v>7654</v>
      </c>
      <c r="K87" s="213" t="s">
        <v>5</v>
      </c>
      <c r="L87" s="218"/>
      <c r="M87" s="219" t="s">
        <v>5</v>
      </c>
      <c r="N87" s="220" t="s">
        <v>43</v>
      </c>
      <c r="O87" s="40"/>
      <c r="P87" s="183">
        <f t="shared" ref="P87:P115" si="1">O87*H87</f>
        <v>0</v>
      </c>
      <c r="Q87" s="183">
        <v>0</v>
      </c>
      <c r="R87" s="183">
        <f t="shared" ref="R87:R115" si="2">Q87*H87</f>
        <v>0</v>
      </c>
      <c r="S87" s="183">
        <v>0</v>
      </c>
      <c r="T87" s="184">
        <f t="shared" ref="T87:T115" si="3">S87*H87</f>
        <v>0</v>
      </c>
      <c r="AR87" s="24" t="s">
        <v>528</v>
      </c>
      <c r="AT87" s="24" t="s">
        <v>233</v>
      </c>
      <c r="AU87" s="24" t="s">
        <v>83</v>
      </c>
      <c r="AY87" s="24" t="s">
        <v>151</v>
      </c>
      <c r="BE87" s="185">
        <f t="shared" ref="BE87:BE115" si="4">IF(N87="základní",J87,0)</f>
        <v>7654</v>
      </c>
      <c r="BF87" s="185">
        <f t="shared" ref="BF87:BF115" si="5">IF(N87="snížená",J87,0)</f>
        <v>0</v>
      </c>
      <c r="BG87" s="185">
        <f t="shared" ref="BG87:BG115" si="6">IF(N87="zákl. přenesená",J87,0)</f>
        <v>0</v>
      </c>
      <c r="BH87" s="185">
        <f t="shared" ref="BH87:BH115" si="7">IF(N87="sníž. přenesená",J87,0)</f>
        <v>0</v>
      </c>
      <c r="BI87" s="185">
        <f t="shared" ref="BI87:BI115" si="8">IF(N87="nulová",J87,0)</f>
        <v>0</v>
      </c>
      <c r="BJ87" s="24" t="s">
        <v>11</v>
      </c>
      <c r="BK87" s="185">
        <f t="shared" ref="BK87:BK115" si="9">ROUND(I87*H87,0)</f>
        <v>7654</v>
      </c>
      <c r="BL87" s="24" t="s">
        <v>463</v>
      </c>
      <c r="BM87" s="24" t="s">
        <v>80</v>
      </c>
    </row>
    <row r="88" spans="2:65" s="1" customFormat="1" ht="16.5" customHeight="1">
      <c r="B88" s="173"/>
      <c r="C88" s="211" t="s">
        <v>80</v>
      </c>
      <c r="D88" s="211" t="s">
        <v>233</v>
      </c>
      <c r="E88" s="212" t="s">
        <v>529</v>
      </c>
      <c r="F88" s="213" t="s">
        <v>530</v>
      </c>
      <c r="G88" s="214" t="s">
        <v>527</v>
      </c>
      <c r="H88" s="215">
        <v>1</v>
      </c>
      <c r="I88" s="216">
        <v>1567.6600800000001</v>
      </c>
      <c r="J88" s="217">
        <f t="shared" si="0"/>
        <v>1568</v>
      </c>
      <c r="K88" s="213" t="s">
        <v>5</v>
      </c>
      <c r="L88" s="218"/>
      <c r="M88" s="219" t="s">
        <v>5</v>
      </c>
      <c r="N88" s="220" t="s">
        <v>43</v>
      </c>
      <c r="O88" s="40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V88" s="318"/>
      <c r="AR88" s="24" t="s">
        <v>528</v>
      </c>
      <c r="AT88" s="24" t="s">
        <v>233</v>
      </c>
      <c r="AU88" s="24" t="s">
        <v>83</v>
      </c>
      <c r="AY88" s="24" t="s">
        <v>151</v>
      </c>
      <c r="BE88" s="185">
        <f t="shared" si="4"/>
        <v>1568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4" t="s">
        <v>11</v>
      </c>
      <c r="BK88" s="185">
        <f t="shared" si="9"/>
        <v>1568</v>
      </c>
      <c r="BL88" s="24" t="s">
        <v>463</v>
      </c>
      <c r="BM88" s="24" t="s">
        <v>86</v>
      </c>
    </row>
    <row r="89" spans="2:65" s="1" customFormat="1" ht="16.5" customHeight="1">
      <c r="B89" s="173"/>
      <c r="C89" s="211" t="s">
        <v>83</v>
      </c>
      <c r="D89" s="211" t="s">
        <v>233</v>
      </c>
      <c r="E89" s="212" t="s">
        <v>531</v>
      </c>
      <c r="F89" s="213" t="s">
        <v>532</v>
      </c>
      <c r="G89" s="214" t="s">
        <v>527</v>
      </c>
      <c r="H89" s="215">
        <v>37</v>
      </c>
      <c r="I89" s="216">
        <v>11.4263396</v>
      </c>
      <c r="J89" s="217">
        <f t="shared" si="0"/>
        <v>423</v>
      </c>
      <c r="K89" s="213" t="s">
        <v>5</v>
      </c>
      <c r="L89" s="218"/>
      <c r="M89" s="219" t="s">
        <v>5</v>
      </c>
      <c r="N89" s="220" t="s">
        <v>43</v>
      </c>
      <c r="O89" s="40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V89" s="318"/>
      <c r="AR89" s="24" t="s">
        <v>528</v>
      </c>
      <c r="AT89" s="24" t="s">
        <v>233</v>
      </c>
      <c r="AU89" s="24" t="s">
        <v>83</v>
      </c>
      <c r="AY89" s="24" t="s">
        <v>151</v>
      </c>
      <c r="BE89" s="185">
        <f t="shared" si="4"/>
        <v>423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4" t="s">
        <v>11</v>
      </c>
      <c r="BK89" s="185">
        <f t="shared" si="9"/>
        <v>423</v>
      </c>
      <c r="BL89" s="24" t="s">
        <v>463</v>
      </c>
      <c r="BM89" s="24" t="s">
        <v>161</v>
      </c>
    </row>
    <row r="90" spans="2:65" s="1" customFormat="1" ht="16.5" customHeight="1">
      <c r="B90" s="173"/>
      <c r="C90" s="211" t="s">
        <v>86</v>
      </c>
      <c r="D90" s="211" t="s">
        <v>233</v>
      </c>
      <c r="E90" s="212" t="s">
        <v>533</v>
      </c>
      <c r="F90" s="213" t="s">
        <v>534</v>
      </c>
      <c r="G90" s="214" t="s">
        <v>527</v>
      </c>
      <c r="H90" s="215">
        <v>3</v>
      </c>
      <c r="I90" s="216">
        <v>26.765809200000003</v>
      </c>
      <c r="J90" s="217">
        <f t="shared" si="0"/>
        <v>80</v>
      </c>
      <c r="K90" s="213" t="s">
        <v>5</v>
      </c>
      <c r="L90" s="218"/>
      <c r="M90" s="219" t="s">
        <v>5</v>
      </c>
      <c r="N90" s="220" t="s">
        <v>43</v>
      </c>
      <c r="O90" s="40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V90" s="318"/>
      <c r="AR90" s="24" t="s">
        <v>528</v>
      </c>
      <c r="AT90" s="24" t="s">
        <v>233</v>
      </c>
      <c r="AU90" s="24" t="s">
        <v>83</v>
      </c>
      <c r="AY90" s="24" t="s">
        <v>151</v>
      </c>
      <c r="BE90" s="185">
        <f t="shared" si="4"/>
        <v>80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4" t="s">
        <v>11</v>
      </c>
      <c r="BK90" s="185">
        <f t="shared" si="9"/>
        <v>80</v>
      </c>
      <c r="BL90" s="24" t="s">
        <v>463</v>
      </c>
      <c r="BM90" s="24" t="s">
        <v>188</v>
      </c>
    </row>
    <row r="91" spans="2:65" s="1" customFormat="1" ht="25.5" customHeight="1">
      <c r="B91" s="173"/>
      <c r="C91" s="211" t="s">
        <v>176</v>
      </c>
      <c r="D91" s="211" t="s">
        <v>233</v>
      </c>
      <c r="E91" s="212" t="s">
        <v>535</v>
      </c>
      <c r="F91" s="213" t="s">
        <v>536</v>
      </c>
      <c r="G91" s="214" t="s">
        <v>527</v>
      </c>
      <c r="H91" s="215">
        <v>2</v>
      </c>
      <c r="I91" s="216">
        <v>111.132892</v>
      </c>
      <c r="J91" s="217">
        <f t="shared" si="0"/>
        <v>222</v>
      </c>
      <c r="K91" s="213" t="s">
        <v>5</v>
      </c>
      <c r="L91" s="218"/>
      <c r="M91" s="219" t="s">
        <v>5</v>
      </c>
      <c r="N91" s="220" t="s">
        <v>43</v>
      </c>
      <c r="O91" s="40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V91" s="318"/>
      <c r="AR91" s="24" t="s">
        <v>528</v>
      </c>
      <c r="AT91" s="24" t="s">
        <v>233</v>
      </c>
      <c r="AU91" s="24" t="s">
        <v>83</v>
      </c>
      <c r="AY91" s="24" t="s">
        <v>151</v>
      </c>
      <c r="BE91" s="185">
        <f t="shared" si="4"/>
        <v>222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4" t="s">
        <v>11</v>
      </c>
      <c r="BK91" s="185">
        <f t="shared" si="9"/>
        <v>222</v>
      </c>
      <c r="BL91" s="24" t="s">
        <v>463</v>
      </c>
      <c r="BM91" s="24" t="s">
        <v>27</v>
      </c>
    </row>
    <row r="92" spans="2:65" s="1" customFormat="1" ht="25.5" customHeight="1">
      <c r="B92" s="173"/>
      <c r="C92" s="211" t="s">
        <v>161</v>
      </c>
      <c r="D92" s="211" t="s">
        <v>233</v>
      </c>
      <c r="E92" s="212" t="s">
        <v>537</v>
      </c>
      <c r="F92" s="213" t="s">
        <v>538</v>
      </c>
      <c r="G92" s="214" t="s">
        <v>527</v>
      </c>
      <c r="H92" s="215">
        <v>2</v>
      </c>
      <c r="I92" s="216">
        <v>86.088859999999997</v>
      </c>
      <c r="J92" s="217">
        <f t="shared" si="0"/>
        <v>172</v>
      </c>
      <c r="K92" s="213" t="s">
        <v>5</v>
      </c>
      <c r="L92" s="218"/>
      <c r="M92" s="219" t="s">
        <v>5</v>
      </c>
      <c r="N92" s="220" t="s">
        <v>43</v>
      </c>
      <c r="O92" s="40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V92" s="318"/>
      <c r="AR92" s="24" t="s">
        <v>528</v>
      </c>
      <c r="AT92" s="24" t="s">
        <v>233</v>
      </c>
      <c r="AU92" s="24" t="s">
        <v>83</v>
      </c>
      <c r="AY92" s="24" t="s">
        <v>151</v>
      </c>
      <c r="BE92" s="185">
        <f t="shared" si="4"/>
        <v>172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4" t="s">
        <v>11</v>
      </c>
      <c r="BK92" s="185">
        <f t="shared" si="9"/>
        <v>172</v>
      </c>
      <c r="BL92" s="24" t="s">
        <v>463</v>
      </c>
      <c r="BM92" s="24" t="s">
        <v>207</v>
      </c>
    </row>
    <row r="93" spans="2:65" s="1" customFormat="1" ht="25.5" customHeight="1">
      <c r="B93" s="173"/>
      <c r="C93" s="211" t="s">
        <v>184</v>
      </c>
      <c r="D93" s="211" t="s">
        <v>233</v>
      </c>
      <c r="E93" s="212" t="s">
        <v>539</v>
      </c>
      <c r="F93" s="213" t="s">
        <v>540</v>
      </c>
      <c r="G93" s="214" t="s">
        <v>527</v>
      </c>
      <c r="H93" s="215">
        <v>1</v>
      </c>
      <c r="I93" s="216">
        <v>86.088859999999997</v>
      </c>
      <c r="J93" s="217">
        <f t="shared" si="0"/>
        <v>86</v>
      </c>
      <c r="K93" s="213" t="s">
        <v>5</v>
      </c>
      <c r="L93" s="218"/>
      <c r="M93" s="219" t="s">
        <v>5</v>
      </c>
      <c r="N93" s="220" t="s">
        <v>43</v>
      </c>
      <c r="O93" s="40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V93" s="318"/>
      <c r="AR93" s="24" t="s">
        <v>528</v>
      </c>
      <c r="AT93" s="24" t="s">
        <v>233</v>
      </c>
      <c r="AU93" s="24" t="s">
        <v>83</v>
      </c>
      <c r="AY93" s="24" t="s">
        <v>151</v>
      </c>
      <c r="BE93" s="185">
        <f t="shared" si="4"/>
        <v>86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4" t="s">
        <v>11</v>
      </c>
      <c r="BK93" s="185">
        <f t="shared" si="9"/>
        <v>86</v>
      </c>
      <c r="BL93" s="24" t="s">
        <v>463</v>
      </c>
      <c r="BM93" s="24" t="s">
        <v>218</v>
      </c>
    </row>
    <row r="94" spans="2:65" s="1" customFormat="1" ht="25.5" customHeight="1">
      <c r="B94" s="173"/>
      <c r="C94" s="211" t="s">
        <v>188</v>
      </c>
      <c r="D94" s="211" t="s">
        <v>233</v>
      </c>
      <c r="E94" s="212" t="s">
        <v>541</v>
      </c>
      <c r="F94" s="213" t="s">
        <v>542</v>
      </c>
      <c r="G94" s="214" t="s">
        <v>527</v>
      </c>
      <c r="H94" s="215">
        <v>1</v>
      </c>
      <c r="I94" s="216">
        <v>347.96755999999999</v>
      </c>
      <c r="J94" s="217">
        <f t="shared" si="0"/>
        <v>348</v>
      </c>
      <c r="K94" s="213" t="s">
        <v>5</v>
      </c>
      <c r="L94" s="218"/>
      <c r="M94" s="219" t="s">
        <v>5</v>
      </c>
      <c r="N94" s="220" t="s">
        <v>43</v>
      </c>
      <c r="O94" s="40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V94" s="318"/>
      <c r="AR94" s="24" t="s">
        <v>528</v>
      </c>
      <c r="AT94" s="24" t="s">
        <v>233</v>
      </c>
      <c r="AU94" s="24" t="s">
        <v>83</v>
      </c>
      <c r="AY94" s="24" t="s">
        <v>151</v>
      </c>
      <c r="BE94" s="185">
        <f t="shared" si="4"/>
        <v>348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4" t="s">
        <v>11</v>
      </c>
      <c r="BK94" s="185">
        <f t="shared" si="9"/>
        <v>348</v>
      </c>
      <c r="BL94" s="24" t="s">
        <v>463</v>
      </c>
      <c r="BM94" s="24" t="s">
        <v>228</v>
      </c>
    </row>
    <row r="95" spans="2:65" s="1" customFormat="1" ht="25.5" customHeight="1">
      <c r="B95" s="173"/>
      <c r="C95" s="211" t="s">
        <v>171</v>
      </c>
      <c r="D95" s="211" t="s">
        <v>233</v>
      </c>
      <c r="E95" s="212" t="s">
        <v>543</v>
      </c>
      <c r="F95" s="213" t="s">
        <v>544</v>
      </c>
      <c r="G95" s="214" t="s">
        <v>527</v>
      </c>
      <c r="H95" s="215">
        <v>1</v>
      </c>
      <c r="I95" s="216">
        <v>782.62599999999998</v>
      </c>
      <c r="J95" s="217">
        <f t="shared" si="0"/>
        <v>783</v>
      </c>
      <c r="K95" s="213" t="s">
        <v>5</v>
      </c>
      <c r="L95" s="218"/>
      <c r="M95" s="219" t="s">
        <v>5</v>
      </c>
      <c r="N95" s="220" t="s">
        <v>43</v>
      </c>
      <c r="O95" s="40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V95" s="318"/>
      <c r="AR95" s="24" t="s">
        <v>528</v>
      </c>
      <c r="AT95" s="24" t="s">
        <v>233</v>
      </c>
      <c r="AU95" s="24" t="s">
        <v>83</v>
      </c>
      <c r="AY95" s="24" t="s">
        <v>151</v>
      </c>
      <c r="BE95" s="185">
        <f t="shared" si="4"/>
        <v>783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4" t="s">
        <v>11</v>
      </c>
      <c r="BK95" s="185">
        <f t="shared" si="9"/>
        <v>783</v>
      </c>
      <c r="BL95" s="24" t="s">
        <v>463</v>
      </c>
      <c r="BM95" s="24" t="s">
        <v>245</v>
      </c>
    </row>
    <row r="96" spans="2:65" s="1" customFormat="1" ht="25.5" customHeight="1">
      <c r="B96" s="173"/>
      <c r="C96" s="211" t="s">
        <v>27</v>
      </c>
      <c r="D96" s="211" t="s">
        <v>233</v>
      </c>
      <c r="E96" s="212" t="s">
        <v>545</v>
      </c>
      <c r="F96" s="213" t="s">
        <v>546</v>
      </c>
      <c r="G96" s="214" t="s">
        <v>527</v>
      </c>
      <c r="H96" s="215">
        <v>5</v>
      </c>
      <c r="I96" s="216">
        <v>349.051196</v>
      </c>
      <c r="J96" s="217">
        <f t="shared" si="0"/>
        <v>1745</v>
      </c>
      <c r="K96" s="213" t="s">
        <v>5</v>
      </c>
      <c r="L96" s="218"/>
      <c r="M96" s="219" t="s">
        <v>5</v>
      </c>
      <c r="N96" s="220" t="s">
        <v>43</v>
      </c>
      <c r="O96" s="40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V96" s="318"/>
      <c r="AR96" s="24" t="s">
        <v>528</v>
      </c>
      <c r="AT96" s="24" t="s">
        <v>233</v>
      </c>
      <c r="AU96" s="24" t="s">
        <v>83</v>
      </c>
      <c r="AY96" s="24" t="s">
        <v>151</v>
      </c>
      <c r="BE96" s="185">
        <f t="shared" si="4"/>
        <v>1745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4" t="s">
        <v>11</v>
      </c>
      <c r="BK96" s="185">
        <f t="shared" si="9"/>
        <v>1745</v>
      </c>
      <c r="BL96" s="24" t="s">
        <v>463</v>
      </c>
      <c r="BM96" s="24" t="s">
        <v>256</v>
      </c>
    </row>
    <row r="97" spans="2:65" s="1" customFormat="1" ht="25.5" customHeight="1">
      <c r="B97" s="173"/>
      <c r="C97" s="211" t="s">
        <v>203</v>
      </c>
      <c r="D97" s="211" t="s">
        <v>233</v>
      </c>
      <c r="E97" s="212" t="s">
        <v>547</v>
      </c>
      <c r="F97" s="213" t="s">
        <v>548</v>
      </c>
      <c r="G97" s="214" t="s">
        <v>527</v>
      </c>
      <c r="H97" s="215">
        <v>1</v>
      </c>
      <c r="I97" s="216">
        <v>1493.0095999999999</v>
      </c>
      <c r="J97" s="217">
        <f t="shared" si="0"/>
        <v>1493</v>
      </c>
      <c r="K97" s="213" t="s">
        <v>5</v>
      </c>
      <c r="L97" s="218"/>
      <c r="M97" s="219" t="s">
        <v>5</v>
      </c>
      <c r="N97" s="220" t="s">
        <v>43</v>
      </c>
      <c r="O97" s="40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V97" s="318"/>
      <c r="AR97" s="24" t="s">
        <v>528</v>
      </c>
      <c r="AT97" s="24" t="s">
        <v>233</v>
      </c>
      <c r="AU97" s="24" t="s">
        <v>83</v>
      </c>
      <c r="AY97" s="24" t="s">
        <v>151</v>
      </c>
      <c r="BE97" s="185">
        <f t="shared" si="4"/>
        <v>1493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4" t="s">
        <v>11</v>
      </c>
      <c r="BK97" s="185">
        <f t="shared" si="9"/>
        <v>1493</v>
      </c>
      <c r="BL97" s="24" t="s">
        <v>463</v>
      </c>
      <c r="BM97" s="24" t="s">
        <v>266</v>
      </c>
    </row>
    <row r="98" spans="2:65" s="1" customFormat="1" ht="38.25" customHeight="1">
      <c r="B98" s="173"/>
      <c r="C98" s="211" t="s">
        <v>207</v>
      </c>
      <c r="D98" s="211" t="s">
        <v>233</v>
      </c>
      <c r="E98" s="212" t="s">
        <v>549</v>
      </c>
      <c r="F98" s="213" t="s">
        <v>550</v>
      </c>
      <c r="G98" s="214" t="s">
        <v>527</v>
      </c>
      <c r="H98" s="215">
        <v>12</v>
      </c>
      <c r="I98" s="216">
        <v>1590.296032</v>
      </c>
      <c r="J98" s="217">
        <f t="shared" si="0"/>
        <v>19084</v>
      </c>
      <c r="K98" s="213" t="s">
        <v>5</v>
      </c>
      <c r="L98" s="218"/>
      <c r="M98" s="219" t="s">
        <v>5</v>
      </c>
      <c r="N98" s="220" t="s">
        <v>43</v>
      </c>
      <c r="O98" s="40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V98" s="318"/>
      <c r="AR98" s="24" t="s">
        <v>528</v>
      </c>
      <c r="AT98" s="24" t="s">
        <v>233</v>
      </c>
      <c r="AU98" s="24" t="s">
        <v>83</v>
      </c>
      <c r="AY98" s="24" t="s">
        <v>151</v>
      </c>
      <c r="BE98" s="185">
        <f t="shared" si="4"/>
        <v>19084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4" t="s">
        <v>11</v>
      </c>
      <c r="BK98" s="185">
        <f t="shared" si="9"/>
        <v>19084</v>
      </c>
      <c r="BL98" s="24" t="s">
        <v>463</v>
      </c>
      <c r="BM98" s="24" t="s">
        <v>274</v>
      </c>
    </row>
    <row r="99" spans="2:65" s="1" customFormat="1" ht="38.25" customHeight="1">
      <c r="B99" s="173"/>
      <c r="C99" s="211" t="s">
        <v>212</v>
      </c>
      <c r="D99" s="211" t="s">
        <v>233</v>
      </c>
      <c r="E99" s="212" t="s">
        <v>551</v>
      </c>
      <c r="F99" s="213" t="s">
        <v>552</v>
      </c>
      <c r="G99" s="214" t="s">
        <v>527</v>
      </c>
      <c r="H99" s="215">
        <v>1</v>
      </c>
      <c r="I99" s="216">
        <v>7826.26</v>
      </c>
      <c r="J99" s="217">
        <f t="shared" si="0"/>
        <v>7826</v>
      </c>
      <c r="K99" s="213" t="s">
        <v>5</v>
      </c>
      <c r="L99" s="218"/>
      <c r="M99" s="219" t="s">
        <v>5</v>
      </c>
      <c r="N99" s="220" t="s">
        <v>43</v>
      </c>
      <c r="O99" s="40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V99" s="318"/>
      <c r="AR99" s="24" t="s">
        <v>528</v>
      </c>
      <c r="AT99" s="24" t="s">
        <v>233</v>
      </c>
      <c r="AU99" s="24" t="s">
        <v>83</v>
      </c>
      <c r="AY99" s="24" t="s">
        <v>151</v>
      </c>
      <c r="BE99" s="185">
        <f t="shared" si="4"/>
        <v>7826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4" t="s">
        <v>11</v>
      </c>
      <c r="BK99" s="185">
        <f t="shared" si="9"/>
        <v>7826</v>
      </c>
      <c r="BL99" s="24" t="s">
        <v>463</v>
      </c>
      <c r="BM99" s="24" t="s">
        <v>282</v>
      </c>
    </row>
    <row r="100" spans="2:65" s="1" customFormat="1" ht="16.5" customHeight="1">
      <c r="B100" s="173"/>
      <c r="C100" s="211" t="s">
        <v>218</v>
      </c>
      <c r="D100" s="211" t="s">
        <v>233</v>
      </c>
      <c r="E100" s="212" t="s">
        <v>553</v>
      </c>
      <c r="F100" s="213" t="s">
        <v>554</v>
      </c>
      <c r="G100" s="214" t="s">
        <v>527</v>
      </c>
      <c r="H100" s="215">
        <v>1</v>
      </c>
      <c r="I100" s="216">
        <v>816.33911999999998</v>
      </c>
      <c r="J100" s="217">
        <f t="shared" si="0"/>
        <v>816</v>
      </c>
      <c r="K100" s="213" t="s">
        <v>5</v>
      </c>
      <c r="L100" s="218"/>
      <c r="M100" s="219" t="s">
        <v>5</v>
      </c>
      <c r="N100" s="220" t="s">
        <v>43</v>
      </c>
      <c r="O100" s="40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V100" s="318"/>
      <c r="AR100" s="24" t="s">
        <v>528</v>
      </c>
      <c r="AT100" s="24" t="s">
        <v>233</v>
      </c>
      <c r="AU100" s="24" t="s">
        <v>83</v>
      </c>
      <c r="AY100" s="24" t="s">
        <v>151</v>
      </c>
      <c r="BE100" s="185">
        <f t="shared" si="4"/>
        <v>816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4" t="s">
        <v>11</v>
      </c>
      <c r="BK100" s="185">
        <f t="shared" si="9"/>
        <v>816</v>
      </c>
      <c r="BL100" s="24" t="s">
        <v>463</v>
      </c>
      <c r="BM100" s="24" t="s">
        <v>290</v>
      </c>
    </row>
    <row r="101" spans="2:65" s="1" customFormat="1" ht="16.5" customHeight="1">
      <c r="B101" s="173"/>
      <c r="C101" s="211" t="s">
        <v>12</v>
      </c>
      <c r="D101" s="211" t="s">
        <v>233</v>
      </c>
      <c r="E101" s="212" t="s">
        <v>555</v>
      </c>
      <c r="F101" s="213" t="s">
        <v>556</v>
      </c>
      <c r="G101" s="214" t="s">
        <v>527</v>
      </c>
      <c r="H101" s="215">
        <v>1</v>
      </c>
      <c r="I101" s="216">
        <v>882.80212799999993</v>
      </c>
      <c r="J101" s="217">
        <f t="shared" si="0"/>
        <v>883</v>
      </c>
      <c r="K101" s="213" t="s">
        <v>5</v>
      </c>
      <c r="L101" s="218"/>
      <c r="M101" s="219" t="s">
        <v>5</v>
      </c>
      <c r="N101" s="220" t="s">
        <v>43</v>
      </c>
      <c r="O101" s="40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V101" s="318"/>
      <c r="AR101" s="24" t="s">
        <v>528</v>
      </c>
      <c r="AT101" s="24" t="s">
        <v>233</v>
      </c>
      <c r="AU101" s="24" t="s">
        <v>83</v>
      </c>
      <c r="AY101" s="24" t="s">
        <v>151</v>
      </c>
      <c r="BE101" s="185">
        <f t="shared" si="4"/>
        <v>883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4" t="s">
        <v>11</v>
      </c>
      <c r="BK101" s="185">
        <f t="shared" si="9"/>
        <v>883</v>
      </c>
      <c r="BL101" s="24" t="s">
        <v>463</v>
      </c>
      <c r="BM101" s="24" t="s">
        <v>300</v>
      </c>
    </row>
    <row r="102" spans="2:65" s="1" customFormat="1" ht="38.25" customHeight="1">
      <c r="B102" s="173"/>
      <c r="C102" s="174" t="s">
        <v>228</v>
      </c>
      <c r="D102" s="174" t="s">
        <v>153</v>
      </c>
      <c r="E102" s="175" t="s">
        <v>557</v>
      </c>
      <c r="F102" s="176" t="s">
        <v>526</v>
      </c>
      <c r="G102" s="177" t="s">
        <v>527</v>
      </c>
      <c r="H102" s="178">
        <v>1</v>
      </c>
      <c r="I102" s="179">
        <v>3539.8775999999998</v>
      </c>
      <c r="J102" s="180">
        <f t="shared" si="0"/>
        <v>3540</v>
      </c>
      <c r="K102" s="176" t="s">
        <v>5</v>
      </c>
      <c r="L102" s="39"/>
      <c r="M102" s="181" t="s">
        <v>5</v>
      </c>
      <c r="N102" s="182" t="s">
        <v>43</v>
      </c>
      <c r="O102" s="40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V102" s="318"/>
      <c r="AR102" s="24" t="s">
        <v>463</v>
      </c>
      <c r="AT102" s="24" t="s">
        <v>153</v>
      </c>
      <c r="AU102" s="24" t="s">
        <v>83</v>
      </c>
      <c r="AY102" s="24" t="s">
        <v>151</v>
      </c>
      <c r="BE102" s="185">
        <f t="shared" si="4"/>
        <v>3540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4" t="s">
        <v>11</v>
      </c>
      <c r="BK102" s="185">
        <f t="shared" si="9"/>
        <v>3540</v>
      </c>
      <c r="BL102" s="24" t="s">
        <v>463</v>
      </c>
      <c r="BM102" s="24" t="s">
        <v>558</v>
      </c>
    </row>
    <row r="103" spans="2:65" s="1" customFormat="1" ht="16.5" customHeight="1">
      <c r="B103" s="173"/>
      <c r="C103" s="174" t="s">
        <v>240</v>
      </c>
      <c r="D103" s="174" t="s">
        <v>153</v>
      </c>
      <c r="E103" s="175" t="s">
        <v>559</v>
      </c>
      <c r="F103" s="176" t="s">
        <v>530</v>
      </c>
      <c r="G103" s="177" t="s">
        <v>527</v>
      </c>
      <c r="H103" s="178">
        <v>1</v>
      </c>
      <c r="I103" s="179">
        <v>428.63823999999994</v>
      </c>
      <c r="J103" s="180">
        <f t="shared" si="0"/>
        <v>429</v>
      </c>
      <c r="K103" s="176" t="s">
        <v>5</v>
      </c>
      <c r="L103" s="39"/>
      <c r="M103" s="181" t="s">
        <v>5</v>
      </c>
      <c r="N103" s="182" t="s">
        <v>43</v>
      </c>
      <c r="O103" s="40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V103" s="318"/>
      <c r="AR103" s="24" t="s">
        <v>463</v>
      </c>
      <c r="AT103" s="24" t="s">
        <v>153</v>
      </c>
      <c r="AU103" s="24" t="s">
        <v>83</v>
      </c>
      <c r="AY103" s="24" t="s">
        <v>151</v>
      </c>
      <c r="BE103" s="185">
        <f t="shared" si="4"/>
        <v>429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4" t="s">
        <v>11</v>
      </c>
      <c r="BK103" s="185">
        <f t="shared" si="9"/>
        <v>429</v>
      </c>
      <c r="BL103" s="24" t="s">
        <v>463</v>
      </c>
      <c r="BM103" s="24" t="s">
        <v>560</v>
      </c>
    </row>
    <row r="104" spans="2:65" s="1" customFormat="1" ht="25.5" customHeight="1">
      <c r="B104" s="173"/>
      <c r="C104" s="174" t="s">
        <v>245</v>
      </c>
      <c r="D104" s="174" t="s">
        <v>153</v>
      </c>
      <c r="E104" s="175" t="s">
        <v>561</v>
      </c>
      <c r="F104" s="176" t="s">
        <v>536</v>
      </c>
      <c r="G104" s="177" t="s">
        <v>527</v>
      </c>
      <c r="H104" s="178">
        <v>2</v>
      </c>
      <c r="I104" s="179">
        <v>216.72719999999998</v>
      </c>
      <c r="J104" s="180">
        <f t="shared" si="0"/>
        <v>433</v>
      </c>
      <c r="K104" s="176" t="s">
        <v>5</v>
      </c>
      <c r="L104" s="39"/>
      <c r="M104" s="181" t="s">
        <v>5</v>
      </c>
      <c r="N104" s="182" t="s">
        <v>43</v>
      </c>
      <c r="O104" s="40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V104" s="318"/>
      <c r="AR104" s="24" t="s">
        <v>463</v>
      </c>
      <c r="AT104" s="24" t="s">
        <v>153</v>
      </c>
      <c r="AU104" s="24" t="s">
        <v>83</v>
      </c>
      <c r="AY104" s="24" t="s">
        <v>151</v>
      </c>
      <c r="BE104" s="185">
        <f t="shared" si="4"/>
        <v>433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4" t="s">
        <v>11</v>
      </c>
      <c r="BK104" s="185">
        <f t="shared" si="9"/>
        <v>433</v>
      </c>
      <c r="BL104" s="24" t="s">
        <v>463</v>
      </c>
      <c r="BM104" s="24" t="s">
        <v>562</v>
      </c>
    </row>
    <row r="105" spans="2:65" s="1" customFormat="1" ht="25.5" customHeight="1">
      <c r="B105" s="173"/>
      <c r="C105" s="174" t="s">
        <v>252</v>
      </c>
      <c r="D105" s="174" t="s">
        <v>153</v>
      </c>
      <c r="E105" s="175" t="s">
        <v>563</v>
      </c>
      <c r="F105" s="176" t="s">
        <v>538</v>
      </c>
      <c r="G105" s="177" t="s">
        <v>527</v>
      </c>
      <c r="H105" s="178">
        <v>2</v>
      </c>
      <c r="I105" s="179">
        <v>216.72719999999998</v>
      </c>
      <c r="J105" s="180">
        <f t="shared" si="0"/>
        <v>433</v>
      </c>
      <c r="K105" s="176" t="s">
        <v>5</v>
      </c>
      <c r="L105" s="39"/>
      <c r="M105" s="181" t="s">
        <v>5</v>
      </c>
      <c r="N105" s="182" t="s">
        <v>43</v>
      </c>
      <c r="O105" s="40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V105" s="318"/>
      <c r="AR105" s="24" t="s">
        <v>463</v>
      </c>
      <c r="AT105" s="24" t="s">
        <v>153</v>
      </c>
      <c r="AU105" s="24" t="s">
        <v>83</v>
      </c>
      <c r="AY105" s="24" t="s">
        <v>151</v>
      </c>
      <c r="BE105" s="185">
        <f t="shared" si="4"/>
        <v>433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4" t="s">
        <v>11</v>
      </c>
      <c r="BK105" s="185">
        <f t="shared" si="9"/>
        <v>433</v>
      </c>
      <c r="BL105" s="24" t="s">
        <v>463</v>
      </c>
      <c r="BM105" s="24" t="s">
        <v>564</v>
      </c>
    </row>
    <row r="106" spans="2:65" s="1" customFormat="1" ht="25.5" customHeight="1">
      <c r="B106" s="173"/>
      <c r="C106" s="174" t="s">
        <v>256</v>
      </c>
      <c r="D106" s="174" t="s">
        <v>153</v>
      </c>
      <c r="E106" s="175" t="s">
        <v>565</v>
      </c>
      <c r="F106" s="176" t="s">
        <v>540</v>
      </c>
      <c r="G106" s="177" t="s">
        <v>527</v>
      </c>
      <c r="H106" s="178">
        <v>1</v>
      </c>
      <c r="I106" s="179">
        <v>216.72719999999998</v>
      </c>
      <c r="J106" s="180">
        <f t="shared" si="0"/>
        <v>217</v>
      </c>
      <c r="K106" s="176" t="s">
        <v>5</v>
      </c>
      <c r="L106" s="39"/>
      <c r="M106" s="181" t="s">
        <v>5</v>
      </c>
      <c r="N106" s="182" t="s">
        <v>43</v>
      </c>
      <c r="O106" s="40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V106" s="318"/>
      <c r="AR106" s="24" t="s">
        <v>463</v>
      </c>
      <c r="AT106" s="24" t="s">
        <v>153</v>
      </c>
      <c r="AU106" s="24" t="s">
        <v>83</v>
      </c>
      <c r="AY106" s="24" t="s">
        <v>151</v>
      </c>
      <c r="BE106" s="185">
        <f t="shared" si="4"/>
        <v>217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4" t="s">
        <v>11</v>
      </c>
      <c r="BK106" s="185">
        <f t="shared" si="9"/>
        <v>217</v>
      </c>
      <c r="BL106" s="24" t="s">
        <v>463</v>
      </c>
      <c r="BM106" s="24" t="s">
        <v>566</v>
      </c>
    </row>
    <row r="107" spans="2:65" s="1" customFormat="1" ht="25.5" customHeight="1">
      <c r="B107" s="173"/>
      <c r="C107" s="174" t="s">
        <v>10</v>
      </c>
      <c r="D107" s="174" t="s">
        <v>153</v>
      </c>
      <c r="E107" s="175" t="s">
        <v>567</v>
      </c>
      <c r="F107" s="176" t="s">
        <v>542</v>
      </c>
      <c r="G107" s="177" t="s">
        <v>527</v>
      </c>
      <c r="H107" s="178">
        <v>1</v>
      </c>
      <c r="I107" s="179">
        <v>385.2928</v>
      </c>
      <c r="J107" s="180">
        <f t="shared" si="0"/>
        <v>385</v>
      </c>
      <c r="K107" s="176" t="s">
        <v>5</v>
      </c>
      <c r="L107" s="39"/>
      <c r="M107" s="181" t="s">
        <v>5</v>
      </c>
      <c r="N107" s="182" t="s">
        <v>43</v>
      </c>
      <c r="O107" s="40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V107" s="318"/>
      <c r="AR107" s="24" t="s">
        <v>463</v>
      </c>
      <c r="AT107" s="24" t="s">
        <v>153</v>
      </c>
      <c r="AU107" s="24" t="s">
        <v>83</v>
      </c>
      <c r="AY107" s="24" t="s">
        <v>151</v>
      </c>
      <c r="BE107" s="185">
        <f t="shared" si="4"/>
        <v>385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4" t="s">
        <v>11</v>
      </c>
      <c r="BK107" s="185">
        <f t="shared" si="9"/>
        <v>385</v>
      </c>
      <c r="BL107" s="24" t="s">
        <v>463</v>
      </c>
      <c r="BM107" s="24" t="s">
        <v>568</v>
      </c>
    </row>
    <row r="108" spans="2:65" s="1" customFormat="1" ht="25.5" customHeight="1">
      <c r="B108" s="173"/>
      <c r="C108" s="174" t="s">
        <v>266</v>
      </c>
      <c r="D108" s="174" t="s">
        <v>153</v>
      </c>
      <c r="E108" s="175" t="s">
        <v>569</v>
      </c>
      <c r="F108" s="176" t="s">
        <v>544</v>
      </c>
      <c r="G108" s="177" t="s">
        <v>527</v>
      </c>
      <c r="H108" s="178">
        <v>1</v>
      </c>
      <c r="I108" s="179">
        <v>228.76759999999999</v>
      </c>
      <c r="J108" s="180">
        <f t="shared" si="0"/>
        <v>229</v>
      </c>
      <c r="K108" s="176" t="s">
        <v>5</v>
      </c>
      <c r="L108" s="39"/>
      <c r="M108" s="181" t="s">
        <v>5</v>
      </c>
      <c r="N108" s="182" t="s">
        <v>43</v>
      </c>
      <c r="O108" s="40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V108" s="318"/>
      <c r="AR108" s="24" t="s">
        <v>463</v>
      </c>
      <c r="AT108" s="24" t="s">
        <v>153</v>
      </c>
      <c r="AU108" s="24" t="s">
        <v>83</v>
      </c>
      <c r="AY108" s="24" t="s">
        <v>151</v>
      </c>
      <c r="BE108" s="185">
        <f t="shared" si="4"/>
        <v>229</v>
      </c>
      <c r="BF108" s="185">
        <f t="shared" si="5"/>
        <v>0</v>
      </c>
      <c r="BG108" s="185">
        <f t="shared" si="6"/>
        <v>0</v>
      </c>
      <c r="BH108" s="185">
        <f t="shared" si="7"/>
        <v>0</v>
      </c>
      <c r="BI108" s="185">
        <f t="shared" si="8"/>
        <v>0</v>
      </c>
      <c r="BJ108" s="24" t="s">
        <v>11</v>
      </c>
      <c r="BK108" s="185">
        <f t="shared" si="9"/>
        <v>229</v>
      </c>
      <c r="BL108" s="24" t="s">
        <v>463</v>
      </c>
      <c r="BM108" s="24" t="s">
        <v>570</v>
      </c>
    </row>
    <row r="109" spans="2:65" s="1" customFormat="1" ht="25.5" customHeight="1">
      <c r="B109" s="173"/>
      <c r="C109" s="174" t="s">
        <v>270</v>
      </c>
      <c r="D109" s="174" t="s">
        <v>153</v>
      </c>
      <c r="E109" s="175" t="s">
        <v>571</v>
      </c>
      <c r="F109" s="176" t="s">
        <v>546</v>
      </c>
      <c r="G109" s="177" t="s">
        <v>527</v>
      </c>
      <c r="H109" s="178">
        <v>5</v>
      </c>
      <c r="I109" s="179">
        <v>385.2928</v>
      </c>
      <c r="J109" s="180">
        <f t="shared" si="0"/>
        <v>1926</v>
      </c>
      <c r="K109" s="176" t="s">
        <v>5</v>
      </c>
      <c r="L109" s="39"/>
      <c r="M109" s="181" t="s">
        <v>5</v>
      </c>
      <c r="N109" s="182" t="s">
        <v>43</v>
      </c>
      <c r="O109" s="40"/>
      <c r="P109" s="183">
        <f t="shared" si="1"/>
        <v>0</v>
      </c>
      <c r="Q109" s="183">
        <v>0</v>
      </c>
      <c r="R109" s="183">
        <f t="shared" si="2"/>
        <v>0</v>
      </c>
      <c r="S109" s="183">
        <v>0</v>
      </c>
      <c r="T109" s="184">
        <f t="shared" si="3"/>
        <v>0</v>
      </c>
      <c r="V109" s="318"/>
      <c r="AR109" s="24" t="s">
        <v>463</v>
      </c>
      <c r="AT109" s="24" t="s">
        <v>153</v>
      </c>
      <c r="AU109" s="24" t="s">
        <v>83</v>
      </c>
      <c r="AY109" s="24" t="s">
        <v>151</v>
      </c>
      <c r="BE109" s="185">
        <f t="shared" si="4"/>
        <v>1926</v>
      </c>
      <c r="BF109" s="185">
        <f t="shared" si="5"/>
        <v>0</v>
      </c>
      <c r="BG109" s="185">
        <f t="shared" si="6"/>
        <v>0</v>
      </c>
      <c r="BH109" s="185">
        <f t="shared" si="7"/>
        <v>0</v>
      </c>
      <c r="BI109" s="185">
        <f t="shared" si="8"/>
        <v>0</v>
      </c>
      <c r="BJ109" s="24" t="s">
        <v>11</v>
      </c>
      <c r="BK109" s="185">
        <f t="shared" si="9"/>
        <v>1926</v>
      </c>
      <c r="BL109" s="24" t="s">
        <v>463</v>
      </c>
      <c r="BM109" s="24" t="s">
        <v>572</v>
      </c>
    </row>
    <row r="110" spans="2:65" s="1" customFormat="1" ht="25.5" customHeight="1">
      <c r="B110" s="173"/>
      <c r="C110" s="174" t="s">
        <v>274</v>
      </c>
      <c r="D110" s="174" t="s">
        <v>153</v>
      </c>
      <c r="E110" s="175" t="s">
        <v>573</v>
      </c>
      <c r="F110" s="176" t="s">
        <v>548</v>
      </c>
      <c r="G110" s="177" t="s">
        <v>527</v>
      </c>
      <c r="H110" s="178">
        <v>1</v>
      </c>
      <c r="I110" s="179">
        <v>385.2928</v>
      </c>
      <c r="J110" s="180">
        <f t="shared" si="0"/>
        <v>385</v>
      </c>
      <c r="K110" s="176" t="s">
        <v>5</v>
      </c>
      <c r="L110" s="39"/>
      <c r="M110" s="181" t="s">
        <v>5</v>
      </c>
      <c r="N110" s="182" t="s">
        <v>43</v>
      </c>
      <c r="O110" s="40"/>
      <c r="P110" s="183">
        <f t="shared" si="1"/>
        <v>0</v>
      </c>
      <c r="Q110" s="183">
        <v>0</v>
      </c>
      <c r="R110" s="183">
        <f t="shared" si="2"/>
        <v>0</v>
      </c>
      <c r="S110" s="183">
        <v>0</v>
      </c>
      <c r="T110" s="184">
        <f t="shared" si="3"/>
        <v>0</v>
      </c>
      <c r="V110" s="318"/>
      <c r="AR110" s="24" t="s">
        <v>463</v>
      </c>
      <c r="AT110" s="24" t="s">
        <v>153</v>
      </c>
      <c r="AU110" s="24" t="s">
        <v>83</v>
      </c>
      <c r="AY110" s="24" t="s">
        <v>151</v>
      </c>
      <c r="BE110" s="185">
        <f t="shared" si="4"/>
        <v>385</v>
      </c>
      <c r="BF110" s="185">
        <f t="shared" si="5"/>
        <v>0</v>
      </c>
      <c r="BG110" s="185">
        <f t="shared" si="6"/>
        <v>0</v>
      </c>
      <c r="BH110" s="185">
        <f t="shared" si="7"/>
        <v>0</v>
      </c>
      <c r="BI110" s="185">
        <f t="shared" si="8"/>
        <v>0</v>
      </c>
      <c r="BJ110" s="24" t="s">
        <v>11</v>
      </c>
      <c r="BK110" s="185">
        <f t="shared" si="9"/>
        <v>385</v>
      </c>
      <c r="BL110" s="24" t="s">
        <v>463</v>
      </c>
      <c r="BM110" s="24" t="s">
        <v>574</v>
      </c>
    </row>
    <row r="111" spans="2:65" s="1" customFormat="1" ht="38.25" customHeight="1">
      <c r="B111" s="173"/>
      <c r="C111" s="174" t="s">
        <v>278</v>
      </c>
      <c r="D111" s="174" t="s">
        <v>153</v>
      </c>
      <c r="E111" s="175" t="s">
        <v>575</v>
      </c>
      <c r="F111" s="176" t="s">
        <v>550</v>
      </c>
      <c r="G111" s="177" t="s">
        <v>527</v>
      </c>
      <c r="H111" s="178">
        <v>12</v>
      </c>
      <c r="I111" s="179">
        <v>469.57560000000001</v>
      </c>
      <c r="J111" s="180">
        <f t="shared" si="0"/>
        <v>5635</v>
      </c>
      <c r="K111" s="176" t="s">
        <v>5</v>
      </c>
      <c r="L111" s="39"/>
      <c r="M111" s="181" t="s">
        <v>5</v>
      </c>
      <c r="N111" s="182" t="s">
        <v>43</v>
      </c>
      <c r="O111" s="40"/>
      <c r="P111" s="183">
        <f t="shared" si="1"/>
        <v>0</v>
      </c>
      <c r="Q111" s="183">
        <v>0</v>
      </c>
      <c r="R111" s="183">
        <f t="shared" si="2"/>
        <v>0</v>
      </c>
      <c r="S111" s="183">
        <v>0</v>
      </c>
      <c r="T111" s="184">
        <f t="shared" si="3"/>
        <v>0</v>
      </c>
      <c r="V111" s="318"/>
      <c r="AR111" s="24" t="s">
        <v>463</v>
      </c>
      <c r="AT111" s="24" t="s">
        <v>153</v>
      </c>
      <c r="AU111" s="24" t="s">
        <v>83</v>
      </c>
      <c r="AY111" s="24" t="s">
        <v>151</v>
      </c>
      <c r="BE111" s="185">
        <f t="shared" si="4"/>
        <v>5635</v>
      </c>
      <c r="BF111" s="185">
        <f t="shared" si="5"/>
        <v>0</v>
      </c>
      <c r="BG111" s="185">
        <f t="shared" si="6"/>
        <v>0</v>
      </c>
      <c r="BH111" s="185">
        <f t="shared" si="7"/>
        <v>0</v>
      </c>
      <c r="BI111" s="185">
        <f t="shared" si="8"/>
        <v>0</v>
      </c>
      <c r="BJ111" s="24" t="s">
        <v>11</v>
      </c>
      <c r="BK111" s="185">
        <f t="shared" si="9"/>
        <v>5635</v>
      </c>
      <c r="BL111" s="24" t="s">
        <v>463</v>
      </c>
      <c r="BM111" s="24" t="s">
        <v>576</v>
      </c>
    </row>
    <row r="112" spans="2:65" s="1" customFormat="1" ht="38.25" customHeight="1">
      <c r="B112" s="173"/>
      <c r="C112" s="174" t="s">
        <v>282</v>
      </c>
      <c r="D112" s="174" t="s">
        <v>153</v>
      </c>
      <c r="E112" s="175" t="s">
        <v>577</v>
      </c>
      <c r="F112" s="176" t="s">
        <v>552</v>
      </c>
      <c r="G112" s="177" t="s">
        <v>527</v>
      </c>
      <c r="H112" s="178">
        <v>1</v>
      </c>
      <c r="I112" s="179">
        <v>469.57560000000001</v>
      </c>
      <c r="J112" s="180">
        <f t="shared" si="0"/>
        <v>470</v>
      </c>
      <c r="K112" s="176" t="s">
        <v>5</v>
      </c>
      <c r="L112" s="39"/>
      <c r="M112" s="181" t="s">
        <v>5</v>
      </c>
      <c r="N112" s="182" t="s">
        <v>43</v>
      </c>
      <c r="O112" s="40"/>
      <c r="P112" s="183">
        <f t="shared" si="1"/>
        <v>0</v>
      </c>
      <c r="Q112" s="183">
        <v>0</v>
      </c>
      <c r="R112" s="183">
        <f t="shared" si="2"/>
        <v>0</v>
      </c>
      <c r="S112" s="183">
        <v>0</v>
      </c>
      <c r="T112" s="184">
        <f t="shared" si="3"/>
        <v>0</v>
      </c>
      <c r="V112" s="318"/>
      <c r="AR112" s="24" t="s">
        <v>463</v>
      </c>
      <c r="AT112" s="24" t="s">
        <v>153</v>
      </c>
      <c r="AU112" s="24" t="s">
        <v>83</v>
      </c>
      <c r="AY112" s="24" t="s">
        <v>151</v>
      </c>
      <c r="BE112" s="185">
        <f t="shared" si="4"/>
        <v>470</v>
      </c>
      <c r="BF112" s="185">
        <f t="shared" si="5"/>
        <v>0</v>
      </c>
      <c r="BG112" s="185">
        <f t="shared" si="6"/>
        <v>0</v>
      </c>
      <c r="BH112" s="185">
        <f t="shared" si="7"/>
        <v>0</v>
      </c>
      <c r="BI112" s="185">
        <f t="shared" si="8"/>
        <v>0</v>
      </c>
      <c r="BJ112" s="24" t="s">
        <v>11</v>
      </c>
      <c r="BK112" s="185">
        <f t="shared" si="9"/>
        <v>470</v>
      </c>
      <c r="BL112" s="24" t="s">
        <v>463</v>
      </c>
      <c r="BM112" s="24" t="s">
        <v>578</v>
      </c>
    </row>
    <row r="113" spans="2:65" s="1" customFormat="1" ht="16.5" customHeight="1">
      <c r="B113" s="173"/>
      <c r="C113" s="174" t="s">
        <v>286</v>
      </c>
      <c r="D113" s="174" t="s">
        <v>153</v>
      </c>
      <c r="E113" s="175" t="s">
        <v>579</v>
      </c>
      <c r="F113" s="176" t="s">
        <v>554</v>
      </c>
      <c r="G113" s="177" t="s">
        <v>527</v>
      </c>
      <c r="H113" s="178">
        <v>1</v>
      </c>
      <c r="I113" s="179">
        <v>385.2928</v>
      </c>
      <c r="J113" s="180">
        <f t="shared" si="0"/>
        <v>385</v>
      </c>
      <c r="K113" s="176" t="s">
        <v>5</v>
      </c>
      <c r="L113" s="39"/>
      <c r="M113" s="181" t="s">
        <v>5</v>
      </c>
      <c r="N113" s="182" t="s">
        <v>43</v>
      </c>
      <c r="O113" s="40"/>
      <c r="P113" s="183">
        <f t="shared" si="1"/>
        <v>0</v>
      </c>
      <c r="Q113" s="183">
        <v>0</v>
      </c>
      <c r="R113" s="183">
        <f t="shared" si="2"/>
        <v>0</v>
      </c>
      <c r="S113" s="183">
        <v>0</v>
      </c>
      <c r="T113" s="184">
        <f t="shared" si="3"/>
        <v>0</v>
      </c>
      <c r="V113" s="318"/>
      <c r="AR113" s="24" t="s">
        <v>463</v>
      </c>
      <c r="AT113" s="24" t="s">
        <v>153</v>
      </c>
      <c r="AU113" s="24" t="s">
        <v>83</v>
      </c>
      <c r="AY113" s="24" t="s">
        <v>151</v>
      </c>
      <c r="BE113" s="185">
        <f t="shared" si="4"/>
        <v>385</v>
      </c>
      <c r="BF113" s="185">
        <f t="shared" si="5"/>
        <v>0</v>
      </c>
      <c r="BG113" s="185">
        <f t="shared" si="6"/>
        <v>0</v>
      </c>
      <c r="BH113" s="185">
        <f t="shared" si="7"/>
        <v>0</v>
      </c>
      <c r="BI113" s="185">
        <f t="shared" si="8"/>
        <v>0</v>
      </c>
      <c r="BJ113" s="24" t="s">
        <v>11</v>
      </c>
      <c r="BK113" s="185">
        <f t="shared" si="9"/>
        <v>385</v>
      </c>
      <c r="BL113" s="24" t="s">
        <v>463</v>
      </c>
      <c r="BM113" s="24" t="s">
        <v>580</v>
      </c>
    </row>
    <row r="114" spans="2:65" s="1" customFormat="1" ht="16.5" customHeight="1">
      <c r="B114" s="173"/>
      <c r="C114" s="174" t="s">
        <v>290</v>
      </c>
      <c r="D114" s="174" t="s">
        <v>153</v>
      </c>
      <c r="E114" s="175" t="s">
        <v>581</v>
      </c>
      <c r="F114" s="176" t="s">
        <v>556</v>
      </c>
      <c r="G114" s="177" t="s">
        <v>527</v>
      </c>
      <c r="H114" s="178">
        <v>1</v>
      </c>
      <c r="I114" s="179">
        <v>385.2928</v>
      </c>
      <c r="J114" s="180">
        <f t="shared" si="0"/>
        <v>385</v>
      </c>
      <c r="K114" s="176" t="s">
        <v>5</v>
      </c>
      <c r="L114" s="39"/>
      <c r="M114" s="181" t="s">
        <v>5</v>
      </c>
      <c r="N114" s="182" t="s">
        <v>43</v>
      </c>
      <c r="O114" s="40"/>
      <c r="P114" s="183">
        <f t="shared" si="1"/>
        <v>0</v>
      </c>
      <c r="Q114" s="183">
        <v>0</v>
      </c>
      <c r="R114" s="183">
        <f t="shared" si="2"/>
        <v>0</v>
      </c>
      <c r="S114" s="183">
        <v>0</v>
      </c>
      <c r="T114" s="184">
        <f t="shared" si="3"/>
        <v>0</v>
      </c>
      <c r="V114" s="318"/>
      <c r="AR114" s="24" t="s">
        <v>463</v>
      </c>
      <c r="AT114" s="24" t="s">
        <v>153</v>
      </c>
      <c r="AU114" s="24" t="s">
        <v>83</v>
      </c>
      <c r="AY114" s="24" t="s">
        <v>151</v>
      </c>
      <c r="BE114" s="185">
        <f t="shared" si="4"/>
        <v>385</v>
      </c>
      <c r="BF114" s="185">
        <f t="shared" si="5"/>
        <v>0</v>
      </c>
      <c r="BG114" s="185">
        <f t="shared" si="6"/>
        <v>0</v>
      </c>
      <c r="BH114" s="185">
        <f t="shared" si="7"/>
        <v>0</v>
      </c>
      <c r="BI114" s="185">
        <f t="shared" si="8"/>
        <v>0</v>
      </c>
      <c r="BJ114" s="24" t="s">
        <v>11</v>
      </c>
      <c r="BK114" s="185">
        <f t="shared" si="9"/>
        <v>385</v>
      </c>
      <c r="BL114" s="24" t="s">
        <v>463</v>
      </c>
      <c r="BM114" s="24" t="s">
        <v>582</v>
      </c>
    </row>
    <row r="115" spans="2:65" s="1" customFormat="1" ht="16.5" customHeight="1">
      <c r="B115" s="173"/>
      <c r="C115" s="174" t="s">
        <v>294</v>
      </c>
      <c r="D115" s="174" t="s">
        <v>153</v>
      </c>
      <c r="E115" s="175" t="s">
        <v>583</v>
      </c>
      <c r="F115" s="176" t="s">
        <v>584</v>
      </c>
      <c r="G115" s="177" t="s">
        <v>527</v>
      </c>
      <c r="H115" s="178">
        <v>1</v>
      </c>
      <c r="I115" s="179">
        <v>674.26239999999996</v>
      </c>
      <c r="J115" s="180">
        <f t="shared" si="0"/>
        <v>674</v>
      </c>
      <c r="K115" s="176" t="s">
        <v>5</v>
      </c>
      <c r="L115" s="39"/>
      <c r="M115" s="181" t="s">
        <v>5</v>
      </c>
      <c r="N115" s="182" t="s">
        <v>43</v>
      </c>
      <c r="O115" s="40"/>
      <c r="P115" s="183">
        <f t="shared" si="1"/>
        <v>0</v>
      </c>
      <c r="Q115" s="183">
        <v>0</v>
      </c>
      <c r="R115" s="183">
        <f t="shared" si="2"/>
        <v>0</v>
      </c>
      <c r="S115" s="183">
        <v>0</v>
      </c>
      <c r="T115" s="184">
        <f t="shared" si="3"/>
        <v>0</v>
      </c>
      <c r="V115" s="318"/>
      <c r="AR115" s="24" t="s">
        <v>463</v>
      </c>
      <c r="AT115" s="24" t="s">
        <v>153</v>
      </c>
      <c r="AU115" s="24" t="s">
        <v>83</v>
      </c>
      <c r="AY115" s="24" t="s">
        <v>151</v>
      </c>
      <c r="BE115" s="185">
        <f t="shared" si="4"/>
        <v>674</v>
      </c>
      <c r="BF115" s="185">
        <f t="shared" si="5"/>
        <v>0</v>
      </c>
      <c r="BG115" s="185">
        <f t="shared" si="6"/>
        <v>0</v>
      </c>
      <c r="BH115" s="185">
        <f t="shared" si="7"/>
        <v>0</v>
      </c>
      <c r="BI115" s="185">
        <f t="shared" si="8"/>
        <v>0</v>
      </c>
      <c r="BJ115" s="24" t="s">
        <v>11</v>
      </c>
      <c r="BK115" s="185">
        <f t="shared" si="9"/>
        <v>674</v>
      </c>
      <c r="BL115" s="24" t="s">
        <v>463</v>
      </c>
      <c r="BM115" s="24" t="s">
        <v>585</v>
      </c>
    </row>
    <row r="116" spans="2:65" s="10" customFormat="1" ht="22.35" customHeight="1">
      <c r="B116" s="160"/>
      <c r="D116" s="161" t="s">
        <v>71</v>
      </c>
      <c r="E116" s="171" t="s">
        <v>586</v>
      </c>
      <c r="F116" s="171" t="s">
        <v>522</v>
      </c>
      <c r="I116" s="163"/>
      <c r="J116" s="172">
        <f>BK116</f>
        <v>192636</v>
      </c>
      <c r="L116" s="160"/>
      <c r="M116" s="165"/>
      <c r="N116" s="166"/>
      <c r="O116" s="166"/>
      <c r="P116" s="167">
        <f>P117+P135</f>
        <v>0</v>
      </c>
      <c r="Q116" s="166"/>
      <c r="R116" s="167">
        <f>R117+R135</f>
        <v>0</v>
      </c>
      <c r="S116" s="166"/>
      <c r="T116" s="168">
        <f>T117+T135</f>
        <v>0</v>
      </c>
      <c r="V116" s="318"/>
      <c r="AR116" s="161" t="s">
        <v>83</v>
      </c>
      <c r="AT116" s="169" t="s">
        <v>71</v>
      </c>
      <c r="AU116" s="169" t="s">
        <v>80</v>
      </c>
      <c r="AY116" s="161" t="s">
        <v>151</v>
      </c>
      <c r="BK116" s="170">
        <f>BK117+BK135</f>
        <v>192636</v>
      </c>
    </row>
    <row r="117" spans="2:65" s="14" customFormat="1" ht="14.45" customHeight="1">
      <c r="B117" s="225"/>
      <c r="D117" s="226" t="s">
        <v>71</v>
      </c>
      <c r="E117" s="226" t="s">
        <v>587</v>
      </c>
      <c r="F117" s="226" t="s">
        <v>588</v>
      </c>
      <c r="I117" s="227"/>
      <c r="J117" s="228">
        <f>BK117</f>
        <v>19993</v>
      </c>
      <c r="L117" s="225"/>
      <c r="M117" s="229"/>
      <c r="N117" s="230"/>
      <c r="O117" s="230"/>
      <c r="P117" s="231">
        <f>SUM(P118:P134)</f>
        <v>0</v>
      </c>
      <c r="Q117" s="230"/>
      <c r="R117" s="231">
        <f>SUM(R118:R134)</f>
        <v>0</v>
      </c>
      <c r="S117" s="230"/>
      <c r="T117" s="232">
        <f>SUM(T118:T134)</f>
        <v>0</v>
      </c>
      <c r="V117" s="318"/>
      <c r="AR117" s="226" t="s">
        <v>83</v>
      </c>
      <c r="AT117" s="233" t="s">
        <v>71</v>
      </c>
      <c r="AU117" s="233" t="s">
        <v>83</v>
      </c>
      <c r="AY117" s="226" t="s">
        <v>151</v>
      </c>
      <c r="BK117" s="234">
        <f>SUM(BK118:BK134)</f>
        <v>19993</v>
      </c>
    </row>
    <row r="118" spans="2:65" s="1" customFormat="1" ht="16.5" customHeight="1">
      <c r="B118" s="173"/>
      <c r="C118" s="211" t="s">
        <v>300</v>
      </c>
      <c r="D118" s="211" t="s">
        <v>233</v>
      </c>
      <c r="E118" s="212" t="s">
        <v>589</v>
      </c>
      <c r="F118" s="213" t="s">
        <v>590</v>
      </c>
      <c r="G118" s="214" t="s">
        <v>527</v>
      </c>
      <c r="H118" s="215">
        <v>1</v>
      </c>
      <c r="I118" s="216">
        <v>242.61405999999999</v>
      </c>
      <c r="J118" s="217">
        <f t="shared" ref="J118:J134" si="10">ROUND(I118*H118,0)</f>
        <v>243</v>
      </c>
      <c r="K118" s="213" t="s">
        <v>5</v>
      </c>
      <c r="L118" s="218"/>
      <c r="M118" s="219" t="s">
        <v>5</v>
      </c>
      <c r="N118" s="220" t="s">
        <v>43</v>
      </c>
      <c r="O118" s="40"/>
      <c r="P118" s="183">
        <f t="shared" ref="P118:P134" si="11">O118*H118</f>
        <v>0</v>
      </c>
      <c r="Q118" s="183">
        <v>0</v>
      </c>
      <c r="R118" s="183">
        <f t="shared" ref="R118:R134" si="12">Q118*H118</f>
        <v>0</v>
      </c>
      <c r="S118" s="183">
        <v>0</v>
      </c>
      <c r="T118" s="184">
        <f t="shared" ref="T118:T134" si="13">S118*H118</f>
        <v>0</v>
      </c>
      <c r="V118" s="318"/>
      <c r="AR118" s="24" t="s">
        <v>528</v>
      </c>
      <c r="AT118" s="24" t="s">
        <v>233</v>
      </c>
      <c r="AU118" s="24" t="s">
        <v>86</v>
      </c>
      <c r="AY118" s="24" t="s">
        <v>151</v>
      </c>
      <c r="BE118" s="185">
        <f t="shared" ref="BE118:BE134" si="14">IF(N118="základní",J118,0)</f>
        <v>243</v>
      </c>
      <c r="BF118" s="185">
        <f t="shared" ref="BF118:BF134" si="15">IF(N118="snížená",J118,0)</f>
        <v>0</v>
      </c>
      <c r="BG118" s="185">
        <f t="shared" ref="BG118:BG134" si="16">IF(N118="zákl. přenesená",J118,0)</f>
        <v>0</v>
      </c>
      <c r="BH118" s="185">
        <f t="shared" ref="BH118:BH134" si="17">IF(N118="sníž. přenesená",J118,0)</f>
        <v>0</v>
      </c>
      <c r="BI118" s="185">
        <f t="shared" ref="BI118:BI134" si="18">IF(N118="nulová",J118,0)</f>
        <v>0</v>
      </c>
      <c r="BJ118" s="24" t="s">
        <v>11</v>
      </c>
      <c r="BK118" s="185">
        <f t="shared" ref="BK118:BK134" si="19">ROUND(I118*H118,0)</f>
        <v>243</v>
      </c>
      <c r="BL118" s="24" t="s">
        <v>463</v>
      </c>
      <c r="BM118" s="24" t="s">
        <v>322</v>
      </c>
    </row>
    <row r="119" spans="2:65" s="1" customFormat="1" ht="16.5" customHeight="1">
      <c r="B119" s="173"/>
      <c r="C119" s="211" t="s">
        <v>308</v>
      </c>
      <c r="D119" s="211" t="s">
        <v>233</v>
      </c>
      <c r="E119" s="212" t="s">
        <v>531</v>
      </c>
      <c r="F119" s="213" t="s">
        <v>532</v>
      </c>
      <c r="G119" s="214" t="s">
        <v>527</v>
      </c>
      <c r="H119" s="215">
        <v>4</v>
      </c>
      <c r="I119" s="216">
        <v>11.4263396</v>
      </c>
      <c r="J119" s="217">
        <f t="shared" si="10"/>
        <v>46</v>
      </c>
      <c r="K119" s="213" t="s">
        <v>5</v>
      </c>
      <c r="L119" s="218"/>
      <c r="M119" s="219" t="s">
        <v>5</v>
      </c>
      <c r="N119" s="220" t="s">
        <v>43</v>
      </c>
      <c r="O119" s="40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V119" s="318"/>
      <c r="AR119" s="24" t="s">
        <v>528</v>
      </c>
      <c r="AT119" s="24" t="s">
        <v>233</v>
      </c>
      <c r="AU119" s="24" t="s">
        <v>86</v>
      </c>
      <c r="AY119" s="24" t="s">
        <v>151</v>
      </c>
      <c r="BE119" s="185">
        <f t="shared" si="14"/>
        <v>46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4" t="s">
        <v>11</v>
      </c>
      <c r="BK119" s="185">
        <f t="shared" si="19"/>
        <v>46</v>
      </c>
      <c r="BL119" s="24" t="s">
        <v>463</v>
      </c>
      <c r="BM119" s="24" t="s">
        <v>331</v>
      </c>
    </row>
    <row r="120" spans="2:65" s="1" customFormat="1" ht="16.5" customHeight="1">
      <c r="B120" s="173"/>
      <c r="C120" s="211" t="s">
        <v>236</v>
      </c>
      <c r="D120" s="211" t="s">
        <v>233</v>
      </c>
      <c r="E120" s="212" t="s">
        <v>533</v>
      </c>
      <c r="F120" s="213" t="s">
        <v>534</v>
      </c>
      <c r="G120" s="214" t="s">
        <v>527</v>
      </c>
      <c r="H120" s="215">
        <v>3</v>
      </c>
      <c r="I120" s="216">
        <v>26.765809200000003</v>
      </c>
      <c r="J120" s="217">
        <f t="shared" si="10"/>
        <v>80</v>
      </c>
      <c r="K120" s="213" t="s">
        <v>5</v>
      </c>
      <c r="L120" s="218"/>
      <c r="M120" s="219" t="s">
        <v>5</v>
      </c>
      <c r="N120" s="220" t="s">
        <v>43</v>
      </c>
      <c r="O120" s="40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V120" s="318"/>
      <c r="AR120" s="24" t="s">
        <v>528</v>
      </c>
      <c r="AT120" s="24" t="s">
        <v>233</v>
      </c>
      <c r="AU120" s="24" t="s">
        <v>86</v>
      </c>
      <c r="AY120" s="24" t="s">
        <v>151</v>
      </c>
      <c r="BE120" s="185">
        <f t="shared" si="14"/>
        <v>80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4" t="s">
        <v>11</v>
      </c>
      <c r="BK120" s="185">
        <f t="shared" si="19"/>
        <v>80</v>
      </c>
      <c r="BL120" s="24" t="s">
        <v>463</v>
      </c>
      <c r="BM120" s="24" t="s">
        <v>342</v>
      </c>
    </row>
    <row r="121" spans="2:65" s="1" customFormat="1" ht="16.5" customHeight="1">
      <c r="B121" s="173"/>
      <c r="C121" s="211" t="s">
        <v>318</v>
      </c>
      <c r="D121" s="211" t="s">
        <v>233</v>
      </c>
      <c r="E121" s="212" t="s">
        <v>591</v>
      </c>
      <c r="F121" s="213" t="s">
        <v>592</v>
      </c>
      <c r="G121" s="214" t="s">
        <v>527</v>
      </c>
      <c r="H121" s="215">
        <v>2</v>
      </c>
      <c r="I121" s="216">
        <v>46.957560000000001</v>
      </c>
      <c r="J121" s="217">
        <f t="shared" si="10"/>
        <v>94</v>
      </c>
      <c r="K121" s="213" t="s">
        <v>5</v>
      </c>
      <c r="L121" s="218"/>
      <c r="M121" s="219" t="s">
        <v>5</v>
      </c>
      <c r="N121" s="220" t="s">
        <v>43</v>
      </c>
      <c r="O121" s="40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V121" s="318"/>
      <c r="AR121" s="24" t="s">
        <v>528</v>
      </c>
      <c r="AT121" s="24" t="s">
        <v>233</v>
      </c>
      <c r="AU121" s="24" t="s">
        <v>86</v>
      </c>
      <c r="AY121" s="24" t="s">
        <v>151</v>
      </c>
      <c r="BE121" s="185">
        <f t="shared" si="14"/>
        <v>94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4" t="s">
        <v>11</v>
      </c>
      <c r="BK121" s="185">
        <f t="shared" si="19"/>
        <v>94</v>
      </c>
      <c r="BL121" s="24" t="s">
        <v>463</v>
      </c>
      <c r="BM121" s="24" t="s">
        <v>352</v>
      </c>
    </row>
    <row r="122" spans="2:65" s="1" customFormat="1" ht="25.5" customHeight="1">
      <c r="B122" s="173"/>
      <c r="C122" s="211" t="s">
        <v>322</v>
      </c>
      <c r="D122" s="211" t="s">
        <v>233</v>
      </c>
      <c r="E122" s="212" t="s">
        <v>593</v>
      </c>
      <c r="F122" s="213" t="s">
        <v>594</v>
      </c>
      <c r="G122" s="214" t="s">
        <v>527</v>
      </c>
      <c r="H122" s="215">
        <v>1</v>
      </c>
      <c r="I122" s="216">
        <v>86.088859999999997</v>
      </c>
      <c r="J122" s="217">
        <f t="shared" si="10"/>
        <v>86</v>
      </c>
      <c r="K122" s="213" t="s">
        <v>5</v>
      </c>
      <c r="L122" s="218"/>
      <c r="M122" s="219" t="s">
        <v>5</v>
      </c>
      <c r="N122" s="220" t="s">
        <v>43</v>
      </c>
      <c r="O122" s="40"/>
      <c r="P122" s="183">
        <f t="shared" si="11"/>
        <v>0</v>
      </c>
      <c r="Q122" s="183">
        <v>0</v>
      </c>
      <c r="R122" s="183">
        <f t="shared" si="12"/>
        <v>0</v>
      </c>
      <c r="S122" s="183">
        <v>0</v>
      </c>
      <c r="T122" s="184">
        <f t="shared" si="13"/>
        <v>0</v>
      </c>
      <c r="V122" s="318"/>
      <c r="AR122" s="24" t="s">
        <v>528</v>
      </c>
      <c r="AT122" s="24" t="s">
        <v>233</v>
      </c>
      <c r="AU122" s="24" t="s">
        <v>86</v>
      </c>
      <c r="AY122" s="24" t="s">
        <v>151</v>
      </c>
      <c r="BE122" s="185">
        <f t="shared" si="14"/>
        <v>86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4" t="s">
        <v>11</v>
      </c>
      <c r="BK122" s="185">
        <f t="shared" si="19"/>
        <v>86</v>
      </c>
      <c r="BL122" s="24" t="s">
        <v>463</v>
      </c>
      <c r="BM122" s="24" t="s">
        <v>361</v>
      </c>
    </row>
    <row r="123" spans="2:65" s="1" customFormat="1" ht="25.5" customHeight="1">
      <c r="B123" s="173"/>
      <c r="C123" s="211" t="s">
        <v>327</v>
      </c>
      <c r="D123" s="211" t="s">
        <v>233</v>
      </c>
      <c r="E123" s="212" t="s">
        <v>595</v>
      </c>
      <c r="F123" s="213" t="s">
        <v>596</v>
      </c>
      <c r="G123" s="214" t="s">
        <v>527</v>
      </c>
      <c r="H123" s="215">
        <v>1</v>
      </c>
      <c r="I123" s="216">
        <v>349.051196</v>
      </c>
      <c r="J123" s="217">
        <f t="shared" si="10"/>
        <v>349</v>
      </c>
      <c r="K123" s="213" t="s">
        <v>5</v>
      </c>
      <c r="L123" s="218"/>
      <c r="M123" s="219" t="s">
        <v>5</v>
      </c>
      <c r="N123" s="220" t="s">
        <v>43</v>
      </c>
      <c r="O123" s="40"/>
      <c r="P123" s="183">
        <f t="shared" si="11"/>
        <v>0</v>
      </c>
      <c r="Q123" s="183">
        <v>0</v>
      </c>
      <c r="R123" s="183">
        <f t="shared" si="12"/>
        <v>0</v>
      </c>
      <c r="S123" s="183">
        <v>0</v>
      </c>
      <c r="T123" s="184">
        <f t="shared" si="13"/>
        <v>0</v>
      </c>
      <c r="V123" s="318"/>
      <c r="AR123" s="24" t="s">
        <v>528</v>
      </c>
      <c r="AT123" s="24" t="s">
        <v>233</v>
      </c>
      <c r="AU123" s="24" t="s">
        <v>86</v>
      </c>
      <c r="AY123" s="24" t="s">
        <v>151</v>
      </c>
      <c r="BE123" s="185">
        <f t="shared" si="14"/>
        <v>349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4" t="s">
        <v>11</v>
      </c>
      <c r="BK123" s="185">
        <f t="shared" si="19"/>
        <v>349</v>
      </c>
      <c r="BL123" s="24" t="s">
        <v>463</v>
      </c>
      <c r="BM123" s="24" t="s">
        <v>370</v>
      </c>
    </row>
    <row r="124" spans="2:65" s="1" customFormat="1" ht="38.25" customHeight="1">
      <c r="B124" s="173"/>
      <c r="C124" s="211" t="s">
        <v>331</v>
      </c>
      <c r="D124" s="211" t="s">
        <v>233</v>
      </c>
      <c r="E124" s="212" t="s">
        <v>597</v>
      </c>
      <c r="F124" s="213" t="s">
        <v>598</v>
      </c>
      <c r="G124" s="214" t="s">
        <v>527</v>
      </c>
      <c r="H124" s="215">
        <v>1</v>
      </c>
      <c r="I124" s="216">
        <v>7826.26</v>
      </c>
      <c r="J124" s="217">
        <f t="shared" si="10"/>
        <v>7826</v>
      </c>
      <c r="K124" s="213" t="s">
        <v>5</v>
      </c>
      <c r="L124" s="218"/>
      <c r="M124" s="219" t="s">
        <v>5</v>
      </c>
      <c r="N124" s="220" t="s">
        <v>43</v>
      </c>
      <c r="O124" s="40"/>
      <c r="P124" s="183">
        <f t="shared" si="11"/>
        <v>0</v>
      </c>
      <c r="Q124" s="183">
        <v>0</v>
      </c>
      <c r="R124" s="183">
        <f t="shared" si="12"/>
        <v>0</v>
      </c>
      <c r="S124" s="183">
        <v>0</v>
      </c>
      <c r="T124" s="184">
        <f t="shared" si="13"/>
        <v>0</v>
      </c>
      <c r="V124" s="318"/>
      <c r="AR124" s="24" t="s">
        <v>528</v>
      </c>
      <c r="AT124" s="24" t="s">
        <v>233</v>
      </c>
      <c r="AU124" s="24" t="s">
        <v>86</v>
      </c>
      <c r="AY124" s="24" t="s">
        <v>151</v>
      </c>
      <c r="BE124" s="185">
        <f t="shared" si="14"/>
        <v>7826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4" t="s">
        <v>11</v>
      </c>
      <c r="BK124" s="185">
        <f t="shared" si="19"/>
        <v>7826</v>
      </c>
      <c r="BL124" s="24" t="s">
        <v>463</v>
      </c>
      <c r="BM124" s="24" t="s">
        <v>381</v>
      </c>
    </row>
    <row r="125" spans="2:65" s="1" customFormat="1" ht="38.25" customHeight="1">
      <c r="B125" s="173"/>
      <c r="C125" s="211" t="s">
        <v>337</v>
      </c>
      <c r="D125" s="211" t="s">
        <v>233</v>
      </c>
      <c r="E125" s="212" t="s">
        <v>599</v>
      </c>
      <c r="F125" s="213" t="s">
        <v>600</v>
      </c>
      <c r="G125" s="214" t="s">
        <v>527</v>
      </c>
      <c r="H125" s="215">
        <v>1</v>
      </c>
      <c r="I125" s="216">
        <v>4226.1804000000002</v>
      </c>
      <c r="J125" s="217">
        <f t="shared" si="10"/>
        <v>4226</v>
      </c>
      <c r="K125" s="213" t="s">
        <v>5</v>
      </c>
      <c r="L125" s="218"/>
      <c r="M125" s="219" t="s">
        <v>5</v>
      </c>
      <c r="N125" s="220" t="s">
        <v>43</v>
      </c>
      <c r="O125" s="40"/>
      <c r="P125" s="183">
        <f t="shared" si="11"/>
        <v>0</v>
      </c>
      <c r="Q125" s="183">
        <v>0</v>
      </c>
      <c r="R125" s="183">
        <f t="shared" si="12"/>
        <v>0</v>
      </c>
      <c r="S125" s="183">
        <v>0</v>
      </c>
      <c r="T125" s="184">
        <f t="shared" si="13"/>
        <v>0</v>
      </c>
      <c r="V125" s="318"/>
      <c r="AR125" s="24" t="s">
        <v>528</v>
      </c>
      <c r="AT125" s="24" t="s">
        <v>233</v>
      </c>
      <c r="AU125" s="24" t="s">
        <v>86</v>
      </c>
      <c r="AY125" s="24" t="s">
        <v>151</v>
      </c>
      <c r="BE125" s="185">
        <f t="shared" si="14"/>
        <v>4226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4" t="s">
        <v>11</v>
      </c>
      <c r="BK125" s="185">
        <f t="shared" si="19"/>
        <v>4226</v>
      </c>
      <c r="BL125" s="24" t="s">
        <v>463</v>
      </c>
      <c r="BM125" s="24" t="s">
        <v>389</v>
      </c>
    </row>
    <row r="126" spans="2:65" s="1" customFormat="1" ht="16.5" customHeight="1">
      <c r="B126" s="173"/>
      <c r="C126" s="174" t="s">
        <v>342</v>
      </c>
      <c r="D126" s="174" t="s">
        <v>153</v>
      </c>
      <c r="E126" s="175" t="s">
        <v>601</v>
      </c>
      <c r="F126" s="176" t="s">
        <v>590</v>
      </c>
      <c r="G126" s="177" t="s">
        <v>527</v>
      </c>
      <c r="H126" s="178">
        <v>1</v>
      </c>
      <c r="I126" s="179">
        <v>385.2928</v>
      </c>
      <c r="J126" s="180">
        <f t="shared" si="10"/>
        <v>385</v>
      </c>
      <c r="K126" s="176" t="s">
        <v>5</v>
      </c>
      <c r="L126" s="39"/>
      <c r="M126" s="181" t="s">
        <v>5</v>
      </c>
      <c r="N126" s="182" t="s">
        <v>43</v>
      </c>
      <c r="O126" s="40"/>
      <c r="P126" s="183">
        <f t="shared" si="11"/>
        <v>0</v>
      </c>
      <c r="Q126" s="183">
        <v>0</v>
      </c>
      <c r="R126" s="183">
        <f t="shared" si="12"/>
        <v>0</v>
      </c>
      <c r="S126" s="183">
        <v>0</v>
      </c>
      <c r="T126" s="184">
        <f t="shared" si="13"/>
        <v>0</v>
      </c>
      <c r="V126" s="318"/>
      <c r="AR126" s="24" t="s">
        <v>463</v>
      </c>
      <c r="AT126" s="24" t="s">
        <v>153</v>
      </c>
      <c r="AU126" s="24" t="s">
        <v>86</v>
      </c>
      <c r="AY126" s="24" t="s">
        <v>151</v>
      </c>
      <c r="BE126" s="185">
        <f t="shared" si="14"/>
        <v>385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4" t="s">
        <v>11</v>
      </c>
      <c r="BK126" s="185">
        <f t="shared" si="19"/>
        <v>385</v>
      </c>
      <c r="BL126" s="24" t="s">
        <v>463</v>
      </c>
      <c r="BM126" s="24" t="s">
        <v>602</v>
      </c>
    </row>
    <row r="127" spans="2:65" s="1" customFormat="1" ht="16.5" customHeight="1">
      <c r="B127" s="173"/>
      <c r="C127" s="174" t="s">
        <v>346</v>
      </c>
      <c r="D127" s="174" t="s">
        <v>153</v>
      </c>
      <c r="E127" s="175" t="s">
        <v>603</v>
      </c>
      <c r="F127" s="176" t="s">
        <v>532</v>
      </c>
      <c r="G127" s="177" t="s">
        <v>527</v>
      </c>
      <c r="H127" s="178">
        <v>4</v>
      </c>
      <c r="I127" s="179">
        <v>30.100999999999999</v>
      </c>
      <c r="J127" s="180">
        <f t="shared" si="10"/>
        <v>120</v>
      </c>
      <c r="K127" s="176" t="s">
        <v>5</v>
      </c>
      <c r="L127" s="39"/>
      <c r="M127" s="181" t="s">
        <v>5</v>
      </c>
      <c r="N127" s="182" t="s">
        <v>43</v>
      </c>
      <c r="O127" s="40"/>
      <c r="P127" s="183">
        <f t="shared" si="11"/>
        <v>0</v>
      </c>
      <c r="Q127" s="183">
        <v>0</v>
      </c>
      <c r="R127" s="183">
        <f t="shared" si="12"/>
        <v>0</v>
      </c>
      <c r="S127" s="183">
        <v>0</v>
      </c>
      <c r="T127" s="184">
        <f t="shared" si="13"/>
        <v>0</v>
      </c>
      <c r="V127" s="318"/>
      <c r="AR127" s="24" t="s">
        <v>463</v>
      </c>
      <c r="AT127" s="24" t="s">
        <v>153</v>
      </c>
      <c r="AU127" s="24" t="s">
        <v>86</v>
      </c>
      <c r="AY127" s="24" t="s">
        <v>151</v>
      </c>
      <c r="BE127" s="185">
        <f t="shared" si="14"/>
        <v>120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4" t="s">
        <v>11</v>
      </c>
      <c r="BK127" s="185">
        <f t="shared" si="19"/>
        <v>120</v>
      </c>
      <c r="BL127" s="24" t="s">
        <v>463</v>
      </c>
      <c r="BM127" s="24" t="s">
        <v>604</v>
      </c>
    </row>
    <row r="128" spans="2:65" s="1" customFormat="1" ht="16.5" customHeight="1">
      <c r="B128" s="173"/>
      <c r="C128" s="174" t="s">
        <v>352</v>
      </c>
      <c r="D128" s="174" t="s">
        <v>153</v>
      </c>
      <c r="E128" s="175" t="s">
        <v>605</v>
      </c>
      <c r="F128" s="176" t="s">
        <v>534</v>
      </c>
      <c r="G128" s="177" t="s">
        <v>527</v>
      </c>
      <c r="H128" s="178">
        <v>3</v>
      </c>
      <c r="I128" s="179">
        <v>48.1616</v>
      </c>
      <c r="J128" s="180">
        <f t="shared" si="10"/>
        <v>144</v>
      </c>
      <c r="K128" s="176" t="s">
        <v>5</v>
      </c>
      <c r="L128" s="39"/>
      <c r="M128" s="181" t="s">
        <v>5</v>
      </c>
      <c r="N128" s="182" t="s">
        <v>43</v>
      </c>
      <c r="O128" s="40"/>
      <c r="P128" s="183">
        <f t="shared" si="11"/>
        <v>0</v>
      </c>
      <c r="Q128" s="183">
        <v>0</v>
      </c>
      <c r="R128" s="183">
        <f t="shared" si="12"/>
        <v>0</v>
      </c>
      <c r="S128" s="183">
        <v>0</v>
      </c>
      <c r="T128" s="184">
        <f t="shared" si="13"/>
        <v>0</v>
      </c>
      <c r="V128" s="318"/>
      <c r="AR128" s="24" t="s">
        <v>463</v>
      </c>
      <c r="AT128" s="24" t="s">
        <v>153</v>
      </c>
      <c r="AU128" s="24" t="s">
        <v>86</v>
      </c>
      <c r="AY128" s="24" t="s">
        <v>151</v>
      </c>
      <c r="BE128" s="185">
        <f t="shared" si="14"/>
        <v>144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4" t="s">
        <v>11</v>
      </c>
      <c r="BK128" s="185">
        <f t="shared" si="19"/>
        <v>144</v>
      </c>
      <c r="BL128" s="24" t="s">
        <v>463</v>
      </c>
      <c r="BM128" s="24" t="s">
        <v>606</v>
      </c>
    </row>
    <row r="129" spans="2:65" s="1" customFormat="1" ht="16.5" customHeight="1">
      <c r="B129" s="173"/>
      <c r="C129" s="174" t="s">
        <v>357</v>
      </c>
      <c r="D129" s="174" t="s">
        <v>153</v>
      </c>
      <c r="E129" s="175" t="s">
        <v>607</v>
      </c>
      <c r="F129" s="176" t="s">
        <v>592</v>
      </c>
      <c r="G129" s="177" t="s">
        <v>527</v>
      </c>
      <c r="H129" s="178">
        <v>2</v>
      </c>
      <c r="I129" s="179">
        <v>987.31279999999992</v>
      </c>
      <c r="J129" s="180">
        <f t="shared" si="10"/>
        <v>1975</v>
      </c>
      <c r="K129" s="176" t="s">
        <v>5</v>
      </c>
      <c r="L129" s="39"/>
      <c r="M129" s="181" t="s">
        <v>5</v>
      </c>
      <c r="N129" s="182" t="s">
        <v>43</v>
      </c>
      <c r="O129" s="40"/>
      <c r="P129" s="183">
        <f t="shared" si="11"/>
        <v>0</v>
      </c>
      <c r="Q129" s="183">
        <v>0</v>
      </c>
      <c r="R129" s="183">
        <f t="shared" si="12"/>
        <v>0</v>
      </c>
      <c r="S129" s="183">
        <v>0</v>
      </c>
      <c r="T129" s="184">
        <f t="shared" si="13"/>
        <v>0</v>
      </c>
      <c r="V129" s="318"/>
      <c r="AR129" s="24" t="s">
        <v>463</v>
      </c>
      <c r="AT129" s="24" t="s">
        <v>153</v>
      </c>
      <c r="AU129" s="24" t="s">
        <v>86</v>
      </c>
      <c r="AY129" s="24" t="s">
        <v>151</v>
      </c>
      <c r="BE129" s="185">
        <f t="shared" si="14"/>
        <v>1975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4" t="s">
        <v>11</v>
      </c>
      <c r="BK129" s="185">
        <f t="shared" si="19"/>
        <v>1975</v>
      </c>
      <c r="BL129" s="24" t="s">
        <v>463</v>
      </c>
      <c r="BM129" s="24" t="s">
        <v>608</v>
      </c>
    </row>
    <row r="130" spans="2:65" s="1" customFormat="1" ht="25.5" customHeight="1">
      <c r="B130" s="173"/>
      <c r="C130" s="174" t="s">
        <v>361</v>
      </c>
      <c r="D130" s="174" t="s">
        <v>153</v>
      </c>
      <c r="E130" s="175" t="s">
        <v>609</v>
      </c>
      <c r="F130" s="176" t="s">
        <v>594</v>
      </c>
      <c r="G130" s="177" t="s">
        <v>527</v>
      </c>
      <c r="H130" s="178">
        <v>1</v>
      </c>
      <c r="I130" s="179">
        <v>216.72719999999998</v>
      </c>
      <c r="J130" s="180">
        <f t="shared" si="10"/>
        <v>217</v>
      </c>
      <c r="K130" s="176" t="s">
        <v>5</v>
      </c>
      <c r="L130" s="39"/>
      <c r="M130" s="181" t="s">
        <v>5</v>
      </c>
      <c r="N130" s="182" t="s">
        <v>43</v>
      </c>
      <c r="O130" s="40"/>
      <c r="P130" s="183">
        <f t="shared" si="11"/>
        <v>0</v>
      </c>
      <c r="Q130" s="183">
        <v>0</v>
      </c>
      <c r="R130" s="183">
        <f t="shared" si="12"/>
        <v>0</v>
      </c>
      <c r="S130" s="183">
        <v>0</v>
      </c>
      <c r="T130" s="184">
        <f t="shared" si="13"/>
        <v>0</v>
      </c>
      <c r="V130" s="318"/>
      <c r="AR130" s="24" t="s">
        <v>463</v>
      </c>
      <c r="AT130" s="24" t="s">
        <v>153</v>
      </c>
      <c r="AU130" s="24" t="s">
        <v>86</v>
      </c>
      <c r="AY130" s="24" t="s">
        <v>151</v>
      </c>
      <c r="BE130" s="185">
        <f t="shared" si="14"/>
        <v>217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4" t="s">
        <v>11</v>
      </c>
      <c r="BK130" s="185">
        <f t="shared" si="19"/>
        <v>217</v>
      </c>
      <c r="BL130" s="24" t="s">
        <v>463</v>
      </c>
      <c r="BM130" s="24" t="s">
        <v>610</v>
      </c>
    </row>
    <row r="131" spans="2:65" s="1" customFormat="1" ht="25.5" customHeight="1">
      <c r="B131" s="173"/>
      <c r="C131" s="174" t="s">
        <v>366</v>
      </c>
      <c r="D131" s="174" t="s">
        <v>153</v>
      </c>
      <c r="E131" s="175" t="s">
        <v>611</v>
      </c>
      <c r="F131" s="176" t="s">
        <v>596</v>
      </c>
      <c r="G131" s="177" t="s">
        <v>527</v>
      </c>
      <c r="H131" s="178">
        <v>1</v>
      </c>
      <c r="I131" s="179">
        <v>385.2928</v>
      </c>
      <c r="J131" s="180">
        <f t="shared" si="10"/>
        <v>385</v>
      </c>
      <c r="K131" s="176" t="s">
        <v>5</v>
      </c>
      <c r="L131" s="39"/>
      <c r="M131" s="181" t="s">
        <v>5</v>
      </c>
      <c r="N131" s="182" t="s">
        <v>43</v>
      </c>
      <c r="O131" s="40"/>
      <c r="P131" s="183">
        <f t="shared" si="11"/>
        <v>0</v>
      </c>
      <c r="Q131" s="183">
        <v>0</v>
      </c>
      <c r="R131" s="183">
        <f t="shared" si="12"/>
        <v>0</v>
      </c>
      <c r="S131" s="183">
        <v>0</v>
      </c>
      <c r="T131" s="184">
        <f t="shared" si="13"/>
        <v>0</v>
      </c>
      <c r="V131" s="318"/>
      <c r="AR131" s="24" t="s">
        <v>463</v>
      </c>
      <c r="AT131" s="24" t="s">
        <v>153</v>
      </c>
      <c r="AU131" s="24" t="s">
        <v>86</v>
      </c>
      <c r="AY131" s="24" t="s">
        <v>151</v>
      </c>
      <c r="BE131" s="185">
        <f t="shared" si="14"/>
        <v>385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4" t="s">
        <v>11</v>
      </c>
      <c r="BK131" s="185">
        <f t="shared" si="19"/>
        <v>385</v>
      </c>
      <c r="BL131" s="24" t="s">
        <v>463</v>
      </c>
      <c r="BM131" s="24" t="s">
        <v>612</v>
      </c>
    </row>
    <row r="132" spans="2:65" s="1" customFormat="1" ht="38.25" customHeight="1">
      <c r="B132" s="173"/>
      <c r="C132" s="174" t="s">
        <v>370</v>
      </c>
      <c r="D132" s="174" t="s">
        <v>153</v>
      </c>
      <c r="E132" s="175" t="s">
        <v>613</v>
      </c>
      <c r="F132" s="176" t="s">
        <v>598</v>
      </c>
      <c r="G132" s="177" t="s">
        <v>527</v>
      </c>
      <c r="H132" s="178">
        <v>1</v>
      </c>
      <c r="I132" s="179">
        <v>818.74720000000002</v>
      </c>
      <c r="J132" s="180">
        <f t="shared" si="10"/>
        <v>819</v>
      </c>
      <c r="K132" s="176" t="s">
        <v>5</v>
      </c>
      <c r="L132" s="39"/>
      <c r="M132" s="181" t="s">
        <v>5</v>
      </c>
      <c r="N132" s="182" t="s">
        <v>43</v>
      </c>
      <c r="O132" s="40"/>
      <c r="P132" s="183">
        <f t="shared" si="11"/>
        <v>0</v>
      </c>
      <c r="Q132" s="183">
        <v>0</v>
      </c>
      <c r="R132" s="183">
        <f t="shared" si="12"/>
        <v>0</v>
      </c>
      <c r="S132" s="183">
        <v>0</v>
      </c>
      <c r="T132" s="184">
        <f t="shared" si="13"/>
        <v>0</v>
      </c>
      <c r="V132" s="318"/>
      <c r="AR132" s="24" t="s">
        <v>463</v>
      </c>
      <c r="AT132" s="24" t="s">
        <v>153</v>
      </c>
      <c r="AU132" s="24" t="s">
        <v>86</v>
      </c>
      <c r="AY132" s="24" t="s">
        <v>151</v>
      </c>
      <c r="BE132" s="185">
        <f t="shared" si="14"/>
        <v>819</v>
      </c>
      <c r="BF132" s="185">
        <f t="shared" si="15"/>
        <v>0</v>
      </c>
      <c r="BG132" s="185">
        <f t="shared" si="16"/>
        <v>0</v>
      </c>
      <c r="BH132" s="185">
        <f t="shared" si="17"/>
        <v>0</v>
      </c>
      <c r="BI132" s="185">
        <f t="shared" si="18"/>
        <v>0</v>
      </c>
      <c r="BJ132" s="24" t="s">
        <v>11</v>
      </c>
      <c r="BK132" s="185">
        <f t="shared" si="19"/>
        <v>819</v>
      </c>
      <c r="BL132" s="24" t="s">
        <v>463</v>
      </c>
      <c r="BM132" s="24" t="s">
        <v>614</v>
      </c>
    </row>
    <row r="133" spans="2:65" s="1" customFormat="1" ht="38.25" customHeight="1">
      <c r="B133" s="173"/>
      <c r="C133" s="174" t="s">
        <v>376</v>
      </c>
      <c r="D133" s="174" t="s">
        <v>153</v>
      </c>
      <c r="E133" s="175" t="s">
        <v>615</v>
      </c>
      <c r="F133" s="176" t="s">
        <v>600</v>
      </c>
      <c r="G133" s="177" t="s">
        <v>527</v>
      </c>
      <c r="H133" s="178">
        <v>1</v>
      </c>
      <c r="I133" s="179">
        <v>469.57560000000001</v>
      </c>
      <c r="J133" s="180">
        <f t="shared" si="10"/>
        <v>470</v>
      </c>
      <c r="K133" s="176" t="s">
        <v>5</v>
      </c>
      <c r="L133" s="39"/>
      <c r="M133" s="181" t="s">
        <v>5</v>
      </c>
      <c r="N133" s="182" t="s">
        <v>43</v>
      </c>
      <c r="O133" s="40"/>
      <c r="P133" s="183">
        <f t="shared" si="11"/>
        <v>0</v>
      </c>
      <c r="Q133" s="183">
        <v>0</v>
      </c>
      <c r="R133" s="183">
        <f t="shared" si="12"/>
        <v>0</v>
      </c>
      <c r="S133" s="183">
        <v>0</v>
      </c>
      <c r="T133" s="184">
        <f t="shared" si="13"/>
        <v>0</v>
      </c>
      <c r="V133" s="318"/>
      <c r="AR133" s="24" t="s">
        <v>463</v>
      </c>
      <c r="AT133" s="24" t="s">
        <v>153</v>
      </c>
      <c r="AU133" s="24" t="s">
        <v>86</v>
      </c>
      <c r="AY133" s="24" t="s">
        <v>151</v>
      </c>
      <c r="BE133" s="185">
        <f t="shared" si="14"/>
        <v>470</v>
      </c>
      <c r="BF133" s="185">
        <f t="shared" si="15"/>
        <v>0</v>
      </c>
      <c r="BG133" s="185">
        <f t="shared" si="16"/>
        <v>0</v>
      </c>
      <c r="BH133" s="185">
        <f t="shared" si="17"/>
        <v>0</v>
      </c>
      <c r="BI133" s="185">
        <f t="shared" si="18"/>
        <v>0</v>
      </c>
      <c r="BJ133" s="24" t="s">
        <v>11</v>
      </c>
      <c r="BK133" s="185">
        <f t="shared" si="19"/>
        <v>470</v>
      </c>
      <c r="BL133" s="24" t="s">
        <v>463</v>
      </c>
      <c r="BM133" s="24" t="s">
        <v>616</v>
      </c>
    </row>
    <row r="134" spans="2:65" s="1" customFormat="1" ht="16.5" customHeight="1">
      <c r="B134" s="173"/>
      <c r="C134" s="174" t="s">
        <v>381</v>
      </c>
      <c r="D134" s="174" t="s">
        <v>153</v>
      </c>
      <c r="E134" s="175" t="s">
        <v>617</v>
      </c>
      <c r="F134" s="176" t="s">
        <v>618</v>
      </c>
      <c r="G134" s="177" t="s">
        <v>619</v>
      </c>
      <c r="H134" s="178">
        <v>5</v>
      </c>
      <c r="I134" s="179">
        <v>505.6968</v>
      </c>
      <c r="J134" s="180">
        <f t="shared" si="10"/>
        <v>2528</v>
      </c>
      <c r="K134" s="176" t="s">
        <v>5</v>
      </c>
      <c r="L134" s="39"/>
      <c r="M134" s="181" t="s">
        <v>5</v>
      </c>
      <c r="N134" s="182" t="s">
        <v>43</v>
      </c>
      <c r="O134" s="40"/>
      <c r="P134" s="183">
        <f t="shared" si="11"/>
        <v>0</v>
      </c>
      <c r="Q134" s="183">
        <v>0</v>
      </c>
      <c r="R134" s="183">
        <f t="shared" si="12"/>
        <v>0</v>
      </c>
      <c r="S134" s="183">
        <v>0</v>
      </c>
      <c r="T134" s="184">
        <f t="shared" si="13"/>
        <v>0</v>
      </c>
      <c r="V134" s="318"/>
      <c r="AR134" s="24" t="s">
        <v>463</v>
      </c>
      <c r="AT134" s="24" t="s">
        <v>153</v>
      </c>
      <c r="AU134" s="24" t="s">
        <v>86</v>
      </c>
      <c r="AY134" s="24" t="s">
        <v>151</v>
      </c>
      <c r="BE134" s="185">
        <f t="shared" si="14"/>
        <v>2528</v>
      </c>
      <c r="BF134" s="185">
        <f t="shared" si="15"/>
        <v>0</v>
      </c>
      <c r="BG134" s="185">
        <f t="shared" si="16"/>
        <v>0</v>
      </c>
      <c r="BH134" s="185">
        <f t="shared" si="17"/>
        <v>0</v>
      </c>
      <c r="BI134" s="185">
        <f t="shared" si="18"/>
        <v>0</v>
      </c>
      <c r="BJ134" s="24" t="s">
        <v>11</v>
      </c>
      <c r="BK134" s="185">
        <f t="shared" si="19"/>
        <v>2528</v>
      </c>
      <c r="BL134" s="24" t="s">
        <v>463</v>
      </c>
      <c r="BM134" s="24" t="s">
        <v>620</v>
      </c>
    </row>
    <row r="135" spans="2:65" s="14" customFormat="1" ht="21.6" customHeight="1">
      <c r="B135" s="225"/>
      <c r="D135" s="226" t="s">
        <v>71</v>
      </c>
      <c r="E135" s="226" t="s">
        <v>621</v>
      </c>
      <c r="F135" s="226" t="s">
        <v>622</v>
      </c>
      <c r="I135" s="227"/>
      <c r="J135" s="228">
        <f>BK135</f>
        <v>172643</v>
      </c>
      <c r="L135" s="225"/>
      <c r="M135" s="229"/>
      <c r="N135" s="230"/>
      <c r="O135" s="230"/>
      <c r="P135" s="231">
        <f>SUM(P136:P202)</f>
        <v>0</v>
      </c>
      <c r="Q135" s="230"/>
      <c r="R135" s="231">
        <f>SUM(R136:R202)</f>
        <v>0</v>
      </c>
      <c r="S135" s="230"/>
      <c r="T135" s="232">
        <f>SUM(T136:T202)</f>
        <v>0</v>
      </c>
      <c r="V135" s="318"/>
      <c r="AR135" s="226" t="s">
        <v>83</v>
      </c>
      <c r="AT135" s="233" t="s">
        <v>71</v>
      </c>
      <c r="AU135" s="233" t="s">
        <v>83</v>
      </c>
      <c r="AY135" s="226" t="s">
        <v>151</v>
      </c>
      <c r="BK135" s="234">
        <f>SUM(BK136:BK202)</f>
        <v>172643</v>
      </c>
    </row>
    <row r="136" spans="2:65" s="1" customFormat="1" ht="16.5" customHeight="1">
      <c r="B136" s="173"/>
      <c r="C136" s="211" t="s">
        <v>385</v>
      </c>
      <c r="D136" s="211" t="s">
        <v>233</v>
      </c>
      <c r="E136" s="212" t="s">
        <v>623</v>
      </c>
      <c r="F136" s="213" t="s">
        <v>624</v>
      </c>
      <c r="G136" s="214" t="s">
        <v>334</v>
      </c>
      <c r="H136" s="215">
        <v>10</v>
      </c>
      <c r="I136" s="216">
        <v>3.9131299999999998</v>
      </c>
      <c r="J136" s="217">
        <f t="shared" ref="J136:J167" si="20">ROUND(I136*H136,0)</f>
        <v>39</v>
      </c>
      <c r="K136" s="213" t="s">
        <v>5</v>
      </c>
      <c r="L136" s="218"/>
      <c r="M136" s="219" t="s">
        <v>5</v>
      </c>
      <c r="N136" s="220" t="s">
        <v>43</v>
      </c>
      <c r="O136" s="40"/>
      <c r="P136" s="183">
        <f t="shared" ref="P136:P167" si="21">O136*H136</f>
        <v>0</v>
      </c>
      <c r="Q136" s="183">
        <v>0</v>
      </c>
      <c r="R136" s="183">
        <f t="shared" ref="R136:R167" si="22">Q136*H136</f>
        <v>0</v>
      </c>
      <c r="S136" s="183">
        <v>0</v>
      </c>
      <c r="T136" s="184">
        <f t="shared" ref="T136:T167" si="23">S136*H136</f>
        <v>0</v>
      </c>
      <c r="V136" s="318"/>
      <c r="AR136" s="24" t="s">
        <v>528</v>
      </c>
      <c r="AT136" s="24" t="s">
        <v>233</v>
      </c>
      <c r="AU136" s="24" t="s">
        <v>86</v>
      </c>
      <c r="AY136" s="24" t="s">
        <v>151</v>
      </c>
      <c r="BE136" s="185">
        <f t="shared" ref="BE136:BE167" si="24">IF(N136="základní",J136,0)</f>
        <v>39</v>
      </c>
      <c r="BF136" s="185">
        <f t="shared" ref="BF136:BF167" si="25">IF(N136="snížená",J136,0)</f>
        <v>0</v>
      </c>
      <c r="BG136" s="185">
        <f t="shared" ref="BG136:BG167" si="26">IF(N136="zákl. přenesená",J136,0)</f>
        <v>0</v>
      </c>
      <c r="BH136" s="185">
        <f t="shared" ref="BH136:BH167" si="27">IF(N136="sníž. přenesená",J136,0)</f>
        <v>0</v>
      </c>
      <c r="BI136" s="185">
        <f t="shared" ref="BI136:BI167" si="28">IF(N136="nulová",J136,0)</f>
        <v>0</v>
      </c>
      <c r="BJ136" s="24" t="s">
        <v>11</v>
      </c>
      <c r="BK136" s="185">
        <f t="shared" ref="BK136:BK167" si="29">ROUND(I136*H136,0)</f>
        <v>39</v>
      </c>
      <c r="BL136" s="24" t="s">
        <v>463</v>
      </c>
      <c r="BM136" s="24" t="s">
        <v>407</v>
      </c>
    </row>
    <row r="137" spans="2:65" s="1" customFormat="1" ht="16.5" customHeight="1">
      <c r="B137" s="173"/>
      <c r="C137" s="211" t="s">
        <v>389</v>
      </c>
      <c r="D137" s="211" t="s">
        <v>233</v>
      </c>
      <c r="E137" s="212" t="s">
        <v>625</v>
      </c>
      <c r="F137" s="213" t="s">
        <v>626</v>
      </c>
      <c r="G137" s="214" t="s">
        <v>334</v>
      </c>
      <c r="H137" s="215">
        <v>30</v>
      </c>
      <c r="I137" s="216">
        <v>151.829444</v>
      </c>
      <c r="J137" s="217">
        <f t="shared" si="20"/>
        <v>4555</v>
      </c>
      <c r="K137" s="213" t="s">
        <v>5</v>
      </c>
      <c r="L137" s="218"/>
      <c r="M137" s="219" t="s">
        <v>5</v>
      </c>
      <c r="N137" s="220" t="s">
        <v>43</v>
      </c>
      <c r="O137" s="40"/>
      <c r="P137" s="183">
        <f t="shared" si="21"/>
        <v>0</v>
      </c>
      <c r="Q137" s="183">
        <v>0</v>
      </c>
      <c r="R137" s="183">
        <f t="shared" si="22"/>
        <v>0</v>
      </c>
      <c r="S137" s="183">
        <v>0</v>
      </c>
      <c r="T137" s="184">
        <f t="shared" si="23"/>
        <v>0</v>
      </c>
      <c r="V137" s="318"/>
      <c r="AR137" s="24" t="s">
        <v>528</v>
      </c>
      <c r="AT137" s="24" t="s">
        <v>233</v>
      </c>
      <c r="AU137" s="24" t="s">
        <v>86</v>
      </c>
      <c r="AY137" s="24" t="s">
        <v>151</v>
      </c>
      <c r="BE137" s="185">
        <f t="shared" si="24"/>
        <v>4555</v>
      </c>
      <c r="BF137" s="185">
        <f t="shared" si="25"/>
        <v>0</v>
      </c>
      <c r="BG137" s="185">
        <f t="shared" si="26"/>
        <v>0</v>
      </c>
      <c r="BH137" s="185">
        <f t="shared" si="27"/>
        <v>0</v>
      </c>
      <c r="BI137" s="185">
        <f t="shared" si="28"/>
        <v>0</v>
      </c>
      <c r="BJ137" s="24" t="s">
        <v>11</v>
      </c>
      <c r="BK137" s="185">
        <f t="shared" si="29"/>
        <v>4555</v>
      </c>
      <c r="BL137" s="24" t="s">
        <v>463</v>
      </c>
      <c r="BM137" s="24" t="s">
        <v>415</v>
      </c>
    </row>
    <row r="138" spans="2:65" s="1" customFormat="1" ht="16.5" customHeight="1">
      <c r="B138" s="173"/>
      <c r="C138" s="211" t="s">
        <v>394</v>
      </c>
      <c r="D138" s="211" t="s">
        <v>233</v>
      </c>
      <c r="E138" s="212" t="s">
        <v>627</v>
      </c>
      <c r="F138" s="213" t="s">
        <v>628</v>
      </c>
      <c r="G138" s="214" t="s">
        <v>527</v>
      </c>
      <c r="H138" s="215">
        <v>19</v>
      </c>
      <c r="I138" s="216">
        <v>40.696551999999997</v>
      </c>
      <c r="J138" s="217">
        <f t="shared" si="20"/>
        <v>773</v>
      </c>
      <c r="K138" s="213" t="s">
        <v>5</v>
      </c>
      <c r="L138" s="218"/>
      <c r="M138" s="219" t="s">
        <v>5</v>
      </c>
      <c r="N138" s="220" t="s">
        <v>43</v>
      </c>
      <c r="O138" s="40"/>
      <c r="P138" s="183">
        <f t="shared" si="21"/>
        <v>0</v>
      </c>
      <c r="Q138" s="183">
        <v>0</v>
      </c>
      <c r="R138" s="183">
        <f t="shared" si="22"/>
        <v>0</v>
      </c>
      <c r="S138" s="183">
        <v>0</v>
      </c>
      <c r="T138" s="184">
        <f t="shared" si="23"/>
        <v>0</v>
      </c>
      <c r="V138" s="318"/>
      <c r="AR138" s="24" t="s">
        <v>528</v>
      </c>
      <c r="AT138" s="24" t="s">
        <v>233</v>
      </c>
      <c r="AU138" s="24" t="s">
        <v>86</v>
      </c>
      <c r="AY138" s="24" t="s">
        <v>151</v>
      </c>
      <c r="BE138" s="185">
        <f t="shared" si="24"/>
        <v>773</v>
      </c>
      <c r="BF138" s="185">
        <f t="shared" si="25"/>
        <v>0</v>
      </c>
      <c r="BG138" s="185">
        <f t="shared" si="26"/>
        <v>0</v>
      </c>
      <c r="BH138" s="185">
        <f t="shared" si="27"/>
        <v>0</v>
      </c>
      <c r="BI138" s="185">
        <f t="shared" si="28"/>
        <v>0</v>
      </c>
      <c r="BJ138" s="24" t="s">
        <v>11</v>
      </c>
      <c r="BK138" s="185">
        <f t="shared" si="29"/>
        <v>773</v>
      </c>
      <c r="BL138" s="24" t="s">
        <v>463</v>
      </c>
      <c r="BM138" s="24" t="s">
        <v>423</v>
      </c>
    </row>
    <row r="139" spans="2:65" s="1" customFormat="1" ht="16.5" customHeight="1">
      <c r="B139" s="173"/>
      <c r="C139" s="211" t="s">
        <v>398</v>
      </c>
      <c r="D139" s="211" t="s">
        <v>233</v>
      </c>
      <c r="E139" s="212" t="s">
        <v>629</v>
      </c>
      <c r="F139" s="213" t="s">
        <v>630</v>
      </c>
      <c r="G139" s="214" t="s">
        <v>527</v>
      </c>
      <c r="H139" s="215">
        <v>10</v>
      </c>
      <c r="I139" s="216">
        <v>40.696551999999997</v>
      </c>
      <c r="J139" s="217">
        <f t="shared" si="20"/>
        <v>407</v>
      </c>
      <c r="K139" s="213" t="s">
        <v>5</v>
      </c>
      <c r="L139" s="218"/>
      <c r="M139" s="219" t="s">
        <v>5</v>
      </c>
      <c r="N139" s="220" t="s">
        <v>43</v>
      </c>
      <c r="O139" s="40"/>
      <c r="P139" s="183">
        <f t="shared" si="21"/>
        <v>0</v>
      </c>
      <c r="Q139" s="183">
        <v>0</v>
      </c>
      <c r="R139" s="183">
        <f t="shared" si="22"/>
        <v>0</v>
      </c>
      <c r="S139" s="183">
        <v>0</v>
      </c>
      <c r="T139" s="184">
        <f t="shared" si="23"/>
        <v>0</v>
      </c>
      <c r="V139" s="318"/>
      <c r="AR139" s="24" t="s">
        <v>528</v>
      </c>
      <c r="AT139" s="24" t="s">
        <v>233</v>
      </c>
      <c r="AU139" s="24" t="s">
        <v>86</v>
      </c>
      <c r="AY139" s="24" t="s">
        <v>151</v>
      </c>
      <c r="BE139" s="185">
        <f t="shared" si="24"/>
        <v>407</v>
      </c>
      <c r="BF139" s="185">
        <f t="shared" si="25"/>
        <v>0</v>
      </c>
      <c r="BG139" s="185">
        <f t="shared" si="26"/>
        <v>0</v>
      </c>
      <c r="BH139" s="185">
        <f t="shared" si="27"/>
        <v>0</v>
      </c>
      <c r="BI139" s="185">
        <f t="shared" si="28"/>
        <v>0</v>
      </c>
      <c r="BJ139" s="24" t="s">
        <v>11</v>
      </c>
      <c r="BK139" s="185">
        <f t="shared" si="29"/>
        <v>407</v>
      </c>
      <c r="BL139" s="24" t="s">
        <v>463</v>
      </c>
      <c r="BM139" s="24" t="s">
        <v>433</v>
      </c>
    </row>
    <row r="140" spans="2:65" s="1" customFormat="1" ht="16.5" customHeight="1">
      <c r="B140" s="173"/>
      <c r="C140" s="211" t="s">
        <v>403</v>
      </c>
      <c r="D140" s="211" t="s">
        <v>233</v>
      </c>
      <c r="E140" s="212" t="s">
        <v>631</v>
      </c>
      <c r="F140" s="213" t="s">
        <v>632</v>
      </c>
      <c r="G140" s="214" t="s">
        <v>527</v>
      </c>
      <c r="H140" s="215">
        <v>50</v>
      </c>
      <c r="I140" s="216">
        <v>31.305039999999998</v>
      </c>
      <c r="J140" s="217">
        <f t="shared" si="20"/>
        <v>1565</v>
      </c>
      <c r="K140" s="213" t="s">
        <v>5</v>
      </c>
      <c r="L140" s="218"/>
      <c r="M140" s="219" t="s">
        <v>5</v>
      </c>
      <c r="N140" s="220" t="s">
        <v>43</v>
      </c>
      <c r="O140" s="40"/>
      <c r="P140" s="183">
        <f t="shared" si="21"/>
        <v>0</v>
      </c>
      <c r="Q140" s="183">
        <v>0</v>
      </c>
      <c r="R140" s="183">
        <f t="shared" si="22"/>
        <v>0</v>
      </c>
      <c r="S140" s="183">
        <v>0</v>
      </c>
      <c r="T140" s="184">
        <f t="shared" si="23"/>
        <v>0</v>
      </c>
      <c r="V140" s="318"/>
      <c r="AR140" s="24" t="s">
        <v>528</v>
      </c>
      <c r="AT140" s="24" t="s">
        <v>233</v>
      </c>
      <c r="AU140" s="24" t="s">
        <v>86</v>
      </c>
      <c r="AY140" s="24" t="s">
        <v>151</v>
      </c>
      <c r="BE140" s="185">
        <f t="shared" si="24"/>
        <v>1565</v>
      </c>
      <c r="BF140" s="185">
        <f t="shared" si="25"/>
        <v>0</v>
      </c>
      <c r="BG140" s="185">
        <f t="shared" si="26"/>
        <v>0</v>
      </c>
      <c r="BH140" s="185">
        <f t="shared" si="27"/>
        <v>0</v>
      </c>
      <c r="BI140" s="185">
        <f t="shared" si="28"/>
        <v>0</v>
      </c>
      <c r="BJ140" s="24" t="s">
        <v>11</v>
      </c>
      <c r="BK140" s="185">
        <f t="shared" si="29"/>
        <v>1565</v>
      </c>
      <c r="BL140" s="24" t="s">
        <v>463</v>
      </c>
      <c r="BM140" s="24" t="s">
        <v>443</v>
      </c>
    </row>
    <row r="141" spans="2:65" s="1" customFormat="1" ht="16.5" customHeight="1">
      <c r="B141" s="173"/>
      <c r="C141" s="211" t="s">
        <v>407</v>
      </c>
      <c r="D141" s="211" t="s">
        <v>233</v>
      </c>
      <c r="E141" s="212" t="s">
        <v>633</v>
      </c>
      <c r="F141" s="213" t="s">
        <v>634</v>
      </c>
      <c r="G141" s="214" t="s">
        <v>527</v>
      </c>
      <c r="H141" s="215">
        <v>10</v>
      </c>
      <c r="I141" s="216">
        <v>222.265784</v>
      </c>
      <c r="J141" s="217">
        <f t="shared" si="20"/>
        <v>2223</v>
      </c>
      <c r="K141" s="213" t="s">
        <v>5</v>
      </c>
      <c r="L141" s="218"/>
      <c r="M141" s="219" t="s">
        <v>5</v>
      </c>
      <c r="N141" s="220" t="s">
        <v>43</v>
      </c>
      <c r="O141" s="40"/>
      <c r="P141" s="183">
        <f t="shared" si="21"/>
        <v>0</v>
      </c>
      <c r="Q141" s="183">
        <v>0</v>
      </c>
      <c r="R141" s="183">
        <f t="shared" si="22"/>
        <v>0</v>
      </c>
      <c r="S141" s="183">
        <v>0</v>
      </c>
      <c r="T141" s="184">
        <f t="shared" si="23"/>
        <v>0</v>
      </c>
      <c r="V141" s="318"/>
      <c r="AR141" s="24" t="s">
        <v>528</v>
      </c>
      <c r="AT141" s="24" t="s">
        <v>233</v>
      </c>
      <c r="AU141" s="24" t="s">
        <v>86</v>
      </c>
      <c r="AY141" s="24" t="s">
        <v>151</v>
      </c>
      <c r="BE141" s="185">
        <f t="shared" si="24"/>
        <v>2223</v>
      </c>
      <c r="BF141" s="185">
        <f t="shared" si="25"/>
        <v>0</v>
      </c>
      <c r="BG141" s="185">
        <f t="shared" si="26"/>
        <v>0</v>
      </c>
      <c r="BH141" s="185">
        <f t="shared" si="27"/>
        <v>0</v>
      </c>
      <c r="BI141" s="185">
        <f t="shared" si="28"/>
        <v>0</v>
      </c>
      <c r="BJ141" s="24" t="s">
        <v>11</v>
      </c>
      <c r="BK141" s="185">
        <f t="shared" si="29"/>
        <v>2223</v>
      </c>
      <c r="BL141" s="24" t="s">
        <v>463</v>
      </c>
      <c r="BM141" s="24" t="s">
        <v>453</v>
      </c>
    </row>
    <row r="142" spans="2:65" s="1" customFormat="1" ht="16.5" customHeight="1">
      <c r="B142" s="173"/>
      <c r="C142" s="211" t="s">
        <v>411</v>
      </c>
      <c r="D142" s="211" t="s">
        <v>233</v>
      </c>
      <c r="E142" s="212" t="s">
        <v>635</v>
      </c>
      <c r="F142" s="213" t="s">
        <v>636</v>
      </c>
      <c r="G142" s="214" t="s">
        <v>527</v>
      </c>
      <c r="H142" s="215">
        <v>2</v>
      </c>
      <c r="I142" s="216">
        <v>344.35543999999999</v>
      </c>
      <c r="J142" s="217">
        <f t="shared" si="20"/>
        <v>689</v>
      </c>
      <c r="K142" s="213" t="s">
        <v>5</v>
      </c>
      <c r="L142" s="218"/>
      <c r="M142" s="219" t="s">
        <v>5</v>
      </c>
      <c r="N142" s="220" t="s">
        <v>43</v>
      </c>
      <c r="O142" s="40"/>
      <c r="P142" s="183">
        <f t="shared" si="21"/>
        <v>0</v>
      </c>
      <c r="Q142" s="183">
        <v>0</v>
      </c>
      <c r="R142" s="183">
        <f t="shared" si="22"/>
        <v>0</v>
      </c>
      <c r="S142" s="183">
        <v>0</v>
      </c>
      <c r="T142" s="184">
        <f t="shared" si="23"/>
        <v>0</v>
      </c>
      <c r="V142" s="318"/>
      <c r="AR142" s="24" t="s">
        <v>528</v>
      </c>
      <c r="AT142" s="24" t="s">
        <v>233</v>
      </c>
      <c r="AU142" s="24" t="s">
        <v>86</v>
      </c>
      <c r="AY142" s="24" t="s">
        <v>151</v>
      </c>
      <c r="BE142" s="185">
        <f t="shared" si="24"/>
        <v>689</v>
      </c>
      <c r="BF142" s="185">
        <f t="shared" si="25"/>
        <v>0</v>
      </c>
      <c r="BG142" s="185">
        <f t="shared" si="26"/>
        <v>0</v>
      </c>
      <c r="BH142" s="185">
        <f t="shared" si="27"/>
        <v>0</v>
      </c>
      <c r="BI142" s="185">
        <f t="shared" si="28"/>
        <v>0</v>
      </c>
      <c r="BJ142" s="24" t="s">
        <v>11</v>
      </c>
      <c r="BK142" s="185">
        <f t="shared" si="29"/>
        <v>689</v>
      </c>
      <c r="BL142" s="24" t="s">
        <v>463</v>
      </c>
      <c r="BM142" s="24" t="s">
        <v>463</v>
      </c>
    </row>
    <row r="143" spans="2:65" s="1" customFormat="1" ht="16.5" customHeight="1">
      <c r="B143" s="173"/>
      <c r="C143" s="211" t="s">
        <v>415</v>
      </c>
      <c r="D143" s="211" t="s">
        <v>233</v>
      </c>
      <c r="E143" s="212" t="s">
        <v>637</v>
      </c>
      <c r="F143" s="213" t="s">
        <v>638</v>
      </c>
      <c r="G143" s="214" t="s">
        <v>334</v>
      </c>
      <c r="H143" s="215">
        <v>61</v>
      </c>
      <c r="I143" s="216">
        <v>46.957560000000001</v>
      </c>
      <c r="J143" s="217">
        <f t="shared" si="20"/>
        <v>2864</v>
      </c>
      <c r="K143" s="213" t="s">
        <v>5</v>
      </c>
      <c r="L143" s="218"/>
      <c r="M143" s="219" t="s">
        <v>5</v>
      </c>
      <c r="N143" s="220" t="s">
        <v>43</v>
      </c>
      <c r="O143" s="40"/>
      <c r="P143" s="183">
        <f t="shared" si="21"/>
        <v>0</v>
      </c>
      <c r="Q143" s="183">
        <v>0</v>
      </c>
      <c r="R143" s="183">
        <f t="shared" si="22"/>
        <v>0</v>
      </c>
      <c r="S143" s="183">
        <v>0</v>
      </c>
      <c r="T143" s="184">
        <f t="shared" si="23"/>
        <v>0</v>
      </c>
      <c r="V143" s="318"/>
      <c r="AR143" s="24" t="s">
        <v>528</v>
      </c>
      <c r="AT143" s="24" t="s">
        <v>233</v>
      </c>
      <c r="AU143" s="24" t="s">
        <v>86</v>
      </c>
      <c r="AY143" s="24" t="s">
        <v>151</v>
      </c>
      <c r="BE143" s="185">
        <f t="shared" si="24"/>
        <v>2864</v>
      </c>
      <c r="BF143" s="185">
        <f t="shared" si="25"/>
        <v>0</v>
      </c>
      <c r="BG143" s="185">
        <f t="shared" si="26"/>
        <v>0</v>
      </c>
      <c r="BH143" s="185">
        <f t="shared" si="27"/>
        <v>0</v>
      </c>
      <c r="BI143" s="185">
        <f t="shared" si="28"/>
        <v>0</v>
      </c>
      <c r="BJ143" s="24" t="s">
        <v>11</v>
      </c>
      <c r="BK143" s="185">
        <f t="shared" si="29"/>
        <v>2864</v>
      </c>
      <c r="BL143" s="24" t="s">
        <v>463</v>
      </c>
      <c r="BM143" s="24" t="s">
        <v>471</v>
      </c>
    </row>
    <row r="144" spans="2:65" s="1" customFormat="1" ht="16.5" customHeight="1">
      <c r="B144" s="173"/>
      <c r="C144" s="211" t="s">
        <v>419</v>
      </c>
      <c r="D144" s="211" t="s">
        <v>233</v>
      </c>
      <c r="E144" s="212" t="s">
        <v>639</v>
      </c>
      <c r="F144" s="213" t="s">
        <v>640</v>
      </c>
      <c r="G144" s="214" t="s">
        <v>334</v>
      </c>
      <c r="H144" s="215">
        <v>89</v>
      </c>
      <c r="I144" s="216">
        <v>12.208965600000001</v>
      </c>
      <c r="J144" s="217">
        <f t="shared" si="20"/>
        <v>1087</v>
      </c>
      <c r="K144" s="213" t="s">
        <v>5</v>
      </c>
      <c r="L144" s="218"/>
      <c r="M144" s="219" t="s">
        <v>5</v>
      </c>
      <c r="N144" s="220" t="s">
        <v>43</v>
      </c>
      <c r="O144" s="40"/>
      <c r="P144" s="183">
        <f t="shared" si="21"/>
        <v>0</v>
      </c>
      <c r="Q144" s="183">
        <v>0</v>
      </c>
      <c r="R144" s="183">
        <f t="shared" si="22"/>
        <v>0</v>
      </c>
      <c r="S144" s="183">
        <v>0</v>
      </c>
      <c r="T144" s="184">
        <f t="shared" si="23"/>
        <v>0</v>
      </c>
      <c r="V144" s="318"/>
      <c r="AR144" s="24" t="s">
        <v>528</v>
      </c>
      <c r="AT144" s="24" t="s">
        <v>233</v>
      </c>
      <c r="AU144" s="24" t="s">
        <v>86</v>
      </c>
      <c r="AY144" s="24" t="s">
        <v>151</v>
      </c>
      <c r="BE144" s="185">
        <f t="shared" si="24"/>
        <v>1087</v>
      </c>
      <c r="BF144" s="185">
        <f t="shared" si="25"/>
        <v>0</v>
      </c>
      <c r="BG144" s="185">
        <f t="shared" si="26"/>
        <v>0</v>
      </c>
      <c r="BH144" s="185">
        <f t="shared" si="27"/>
        <v>0</v>
      </c>
      <c r="BI144" s="185">
        <f t="shared" si="28"/>
        <v>0</v>
      </c>
      <c r="BJ144" s="24" t="s">
        <v>11</v>
      </c>
      <c r="BK144" s="185">
        <f t="shared" si="29"/>
        <v>1087</v>
      </c>
      <c r="BL144" s="24" t="s">
        <v>463</v>
      </c>
      <c r="BM144" s="24" t="s">
        <v>482</v>
      </c>
    </row>
    <row r="145" spans="2:65" s="1" customFormat="1" ht="25.5" customHeight="1">
      <c r="B145" s="173"/>
      <c r="C145" s="211" t="s">
        <v>423</v>
      </c>
      <c r="D145" s="211" t="s">
        <v>233</v>
      </c>
      <c r="E145" s="212" t="s">
        <v>641</v>
      </c>
      <c r="F145" s="213" t="s">
        <v>642</v>
      </c>
      <c r="G145" s="214" t="s">
        <v>334</v>
      </c>
      <c r="H145" s="215">
        <v>110</v>
      </c>
      <c r="I145" s="216">
        <v>15.339469599999999</v>
      </c>
      <c r="J145" s="217">
        <f t="shared" si="20"/>
        <v>1687</v>
      </c>
      <c r="K145" s="213" t="s">
        <v>5</v>
      </c>
      <c r="L145" s="218"/>
      <c r="M145" s="219" t="s">
        <v>5</v>
      </c>
      <c r="N145" s="220" t="s">
        <v>43</v>
      </c>
      <c r="O145" s="40"/>
      <c r="P145" s="183">
        <f t="shared" si="21"/>
        <v>0</v>
      </c>
      <c r="Q145" s="183">
        <v>0</v>
      </c>
      <c r="R145" s="183">
        <f t="shared" si="22"/>
        <v>0</v>
      </c>
      <c r="S145" s="183">
        <v>0</v>
      </c>
      <c r="T145" s="184">
        <f t="shared" si="23"/>
        <v>0</v>
      </c>
      <c r="V145" s="318"/>
      <c r="AR145" s="24" t="s">
        <v>528</v>
      </c>
      <c r="AT145" s="24" t="s">
        <v>233</v>
      </c>
      <c r="AU145" s="24" t="s">
        <v>86</v>
      </c>
      <c r="AY145" s="24" t="s">
        <v>151</v>
      </c>
      <c r="BE145" s="185">
        <f t="shared" si="24"/>
        <v>1687</v>
      </c>
      <c r="BF145" s="185">
        <f t="shared" si="25"/>
        <v>0</v>
      </c>
      <c r="BG145" s="185">
        <f t="shared" si="26"/>
        <v>0</v>
      </c>
      <c r="BH145" s="185">
        <f t="shared" si="27"/>
        <v>0</v>
      </c>
      <c r="BI145" s="185">
        <f t="shared" si="28"/>
        <v>0</v>
      </c>
      <c r="BJ145" s="24" t="s">
        <v>11</v>
      </c>
      <c r="BK145" s="185">
        <f t="shared" si="29"/>
        <v>1687</v>
      </c>
      <c r="BL145" s="24" t="s">
        <v>463</v>
      </c>
      <c r="BM145" s="24" t="s">
        <v>491</v>
      </c>
    </row>
    <row r="146" spans="2:65" s="1" customFormat="1" ht="25.5" customHeight="1">
      <c r="B146" s="173"/>
      <c r="C146" s="211" t="s">
        <v>427</v>
      </c>
      <c r="D146" s="211" t="s">
        <v>233</v>
      </c>
      <c r="E146" s="212" t="s">
        <v>643</v>
      </c>
      <c r="F146" s="213" t="s">
        <v>644</v>
      </c>
      <c r="G146" s="214" t="s">
        <v>334</v>
      </c>
      <c r="H146" s="215">
        <v>290</v>
      </c>
      <c r="I146" s="216">
        <v>25.044031999999998</v>
      </c>
      <c r="J146" s="217">
        <f t="shared" si="20"/>
        <v>7263</v>
      </c>
      <c r="K146" s="213" t="s">
        <v>5</v>
      </c>
      <c r="L146" s="218"/>
      <c r="M146" s="219" t="s">
        <v>5</v>
      </c>
      <c r="N146" s="220" t="s">
        <v>43</v>
      </c>
      <c r="O146" s="40"/>
      <c r="P146" s="183">
        <f t="shared" si="21"/>
        <v>0</v>
      </c>
      <c r="Q146" s="183">
        <v>0</v>
      </c>
      <c r="R146" s="183">
        <f t="shared" si="22"/>
        <v>0</v>
      </c>
      <c r="S146" s="183">
        <v>0</v>
      </c>
      <c r="T146" s="184">
        <f t="shared" si="23"/>
        <v>0</v>
      </c>
      <c r="V146" s="318"/>
      <c r="AR146" s="24" t="s">
        <v>528</v>
      </c>
      <c r="AT146" s="24" t="s">
        <v>233</v>
      </c>
      <c r="AU146" s="24" t="s">
        <v>86</v>
      </c>
      <c r="AY146" s="24" t="s">
        <v>151</v>
      </c>
      <c r="BE146" s="185">
        <f t="shared" si="24"/>
        <v>7263</v>
      </c>
      <c r="BF146" s="185">
        <f t="shared" si="25"/>
        <v>0</v>
      </c>
      <c r="BG146" s="185">
        <f t="shared" si="26"/>
        <v>0</v>
      </c>
      <c r="BH146" s="185">
        <f t="shared" si="27"/>
        <v>0</v>
      </c>
      <c r="BI146" s="185">
        <f t="shared" si="28"/>
        <v>0</v>
      </c>
      <c r="BJ146" s="24" t="s">
        <v>11</v>
      </c>
      <c r="BK146" s="185">
        <f t="shared" si="29"/>
        <v>7263</v>
      </c>
      <c r="BL146" s="24" t="s">
        <v>463</v>
      </c>
      <c r="BM146" s="24" t="s">
        <v>500</v>
      </c>
    </row>
    <row r="147" spans="2:65" s="1" customFormat="1" ht="25.5" customHeight="1">
      <c r="B147" s="173"/>
      <c r="C147" s="211" t="s">
        <v>433</v>
      </c>
      <c r="D147" s="211" t="s">
        <v>233</v>
      </c>
      <c r="E147" s="212" t="s">
        <v>645</v>
      </c>
      <c r="F147" s="213" t="s">
        <v>646</v>
      </c>
      <c r="G147" s="214" t="s">
        <v>334</v>
      </c>
      <c r="H147" s="215">
        <v>12</v>
      </c>
      <c r="I147" s="216">
        <v>25.044031999999998</v>
      </c>
      <c r="J147" s="217">
        <f t="shared" si="20"/>
        <v>301</v>
      </c>
      <c r="K147" s="213" t="s">
        <v>5</v>
      </c>
      <c r="L147" s="218"/>
      <c r="M147" s="219" t="s">
        <v>5</v>
      </c>
      <c r="N147" s="220" t="s">
        <v>43</v>
      </c>
      <c r="O147" s="40"/>
      <c r="P147" s="183">
        <f t="shared" si="21"/>
        <v>0</v>
      </c>
      <c r="Q147" s="183">
        <v>0</v>
      </c>
      <c r="R147" s="183">
        <f t="shared" si="22"/>
        <v>0</v>
      </c>
      <c r="S147" s="183">
        <v>0</v>
      </c>
      <c r="T147" s="184">
        <f t="shared" si="23"/>
        <v>0</v>
      </c>
      <c r="V147" s="318"/>
      <c r="AR147" s="24" t="s">
        <v>528</v>
      </c>
      <c r="AT147" s="24" t="s">
        <v>233</v>
      </c>
      <c r="AU147" s="24" t="s">
        <v>86</v>
      </c>
      <c r="AY147" s="24" t="s">
        <v>151</v>
      </c>
      <c r="BE147" s="185">
        <f t="shared" si="24"/>
        <v>301</v>
      </c>
      <c r="BF147" s="185">
        <f t="shared" si="25"/>
        <v>0</v>
      </c>
      <c r="BG147" s="185">
        <f t="shared" si="26"/>
        <v>0</v>
      </c>
      <c r="BH147" s="185">
        <f t="shared" si="27"/>
        <v>0</v>
      </c>
      <c r="BI147" s="185">
        <f t="shared" si="28"/>
        <v>0</v>
      </c>
      <c r="BJ147" s="24" t="s">
        <v>11</v>
      </c>
      <c r="BK147" s="185">
        <f t="shared" si="29"/>
        <v>301</v>
      </c>
      <c r="BL147" s="24" t="s">
        <v>463</v>
      </c>
      <c r="BM147" s="24" t="s">
        <v>507</v>
      </c>
    </row>
    <row r="148" spans="2:65" s="1" customFormat="1" ht="25.5" customHeight="1">
      <c r="B148" s="173"/>
      <c r="C148" s="211" t="s">
        <v>438</v>
      </c>
      <c r="D148" s="211" t="s">
        <v>233</v>
      </c>
      <c r="E148" s="212" t="s">
        <v>647</v>
      </c>
      <c r="F148" s="213" t="s">
        <v>648</v>
      </c>
      <c r="G148" s="214" t="s">
        <v>334</v>
      </c>
      <c r="H148" s="215">
        <v>53</v>
      </c>
      <c r="I148" s="216">
        <v>98.610876000000005</v>
      </c>
      <c r="J148" s="217">
        <f t="shared" si="20"/>
        <v>5226</v>
      </c>
      <c r="K148" s="213" t="s">
        <v>5</v>
      </c>
      <c r="L148" s="218"/>
      <c r="M148" s="219" t="s">
        <v>5</v>
      </c>
      <c r="N148" s="220" t="s">
        <v>43</v>
      </c>
      <c r="O148" s="40"/>
      <c r="P148" s="183">
        <f t="shared" si="21"/>
        <v>0</v>
      </c>
      <c r="Q148" s="183">
        <v>0</v>
      </c>
      <c r="R148" s="183">
        <f t="shared" si="22"/>
        <v>0</v>
      </c>
      <c r="S148" s="183">
        <v>0</v>
      </c>
      <c r="T148" s="184">
        <f t="shared" si="23"/>
        <v>0</v>
      </c>
      <c r="V148" s="318"/>
      <c r="AR148" s="24" t="s">
        <v>528</v>
      </c>
      <c r="AT148" s="24" t="s">
        <v>233</v>
      </c>
      <c r="AU148" s="24" t="s">
        <v>86</v>
      </c>
      <c r="AY148" s="24" t="s">
        <v>151</v>
      </c>
      <c r="BE148" s="185">
        <f t="shared" si="24"/>
        <v>5226</v>
      </c>
      <c r="BF148" s="185">
        <f t="shared" si="25"/>
        <v>0</v>
      </c>
      <c r="BG148" s="185">
        <f t="shared" si="26"/>
        <v>0</v>
      </c>
      <c r="BH148" s="185">
        <f t="shared" si="27"/>
        <v>0</v>
      </c>
      <c r="BI148" s="185">
        <f t="shared" si="28"/>
        <v>0</v>
      </c>
      <c r="BJ148" s="24" t="s">
        <v>11</v>
      </c>
      <c r="BK148" s="185">
        <f t="shared" si="29"/>
        <v>5226</v>
      </c>
      <c r="BL148" s="24" t="s">
        <v>463</v>
      </c>
      <c r="BM148" s="24" t="s">
        <v>649</v>
      </c>
    </row>
    <row r="149" spans="2:65" s="1" customFormat="1" ht="25.5" customHeight="1">
      <c r="B149" s="173"/>
      <c r="C149" s="211" t="s">
        <v>443</v>
      </c>
      <c r="D149" s="211" t="s">
        <v>233</v>
      </c>
      <c r="E149" s="212" t="s">
        <v>650</v>
      </c>
      <c r="F149" s="213" t="s">
        <v>651</v>
      </c>
      <c r="G149" s="214" t="s">
        <v>334</v>
      </c>
      <c r="H149" s="215">
        <v>27</v>
      </c>
      <c r="I149" s="216">
        <v>155.74257399999999</v>
      </c>
      <c r="J149" s="217">
        <f t="shared" si="20"/>
        <v>4205</v>
      </c>
      <c r="K149" s="213" t="s">
        <v>5</v>
      </c>
      <c r="L149" s="218"/>
      <c r="M149" s="219" t="s">
        <v>5</v>
      </c>
      <c r="N149" s="220" t="s">
        <v>43</v>
      </c>
      <c r="O149" s="40"/>
      <c r="P149" s="183">
        <f t="shared" si="21"/>
        <v>0</v>
      </c>
      <c r="Q149" s="183">
        <v>0</v>
      </c>
      <c r="R149" s="183">
        <f t="shared" si="22"/>
        <v>0</v>
      </c>
      <c r="S149" s="183">
        <v>0</v>
      </c>
      <c r="T149" s="184">
        <f t="shared" si="23"/>
        <v>0</v>
      </c>
      <c r="V149" s="318"/>
      <c r="AR149" s="24" t="s">
        <v>528</v>
      </c>
      <c r="AT149" s="24" t="s">
        <v>233</v>
      </c>
      <c r="AU149" s="24" t="s">
        <v>86</v>
      </c>
      <c r="AY149" s="24" t="s">
        <v>151</v>
      </c>
      <c r="BE149" s="185">
        <f t="shared" si="24"/>
        <v>4205</v>
      </c>
      <c r="BF149" s="185">
        <f t="shared" si="25"/>
        <v>0</v>
      </c>
      <c r="BG149" s="185">
        <f t="shared" si="26"/>
        <v>0</v>
      </c>
      <c r="BH149" s="185">
        <f t="shared" si="27"/>
        <v>0</v>
      </c>
      <c r="BI149" s="185">
        <f t="shared" si="28"/>
        <v>0</v>
      </c>
      <c r="BJ149" s="24" t="s">
        <v>11</v>
      </c>
      <c r="BK149" s="185">
        <f t="shared" si="29"/>
        <v>4205</v>
      </c>
      <c r="BL149" s="24" t="s">
        <v>463</v>
      </c>
      <c r="BM149" s="24" t="s">
        <v>652</v>
      </c>
    </row>
    <row r="150" spans="2:65" s="1" customFormat="1" ht="16.5" customHeight="1">
      <c r="B150" s="173"/>
      <c r="C150" s="211" t="s">
        <v>448</v>
      </c>
      <c r="D150" s="211" t="s">
        <v>233</v>
      </c>
      <c r="E150" s="212" t="s">
        <v>653</v>
      </c>
      <c r="F150" s="213" t="s">
        <v>654</v>
      </c>
      <c r="G150" s="214" t="s">
        <v>527</v>
      </c>
      <c r="H150" s="215">
        <v>4</v>
      </c>
      <c r="I150" s="216">
        <v>158.090452</v>
      </c>
      <c r="J150" s="217">
        <f t="shared" si="20"/>
        <v>632</v>
      </c>
      <c r="K150" s="213" t="s">
        <v>5</v>
      </c>
      <c r="L150" s="218"/>
      <c r="M150" s="219" t="s">
        <v>5</v>
      </c>
      <c r="N150" s="220" t="s">
        <v>43</v>
      </c>
      <c r="O150" s="40"/>
      <c r="P150" s="183">
        <f t="shared" si="21"/>
        <v>0</v>
      </c>
      <c r="Q150" s="183">
        <v>0</v>
      </c>
      <c r="R150" s="183">
        <f t="shared" si="22"/>
        <v>0</v>
      </c>
      <c r="S150" s="183">
        <v>0</v>
      </c>
      <c r="T150" s="184">
        <f t="shared" si="23"/>
        <v>0</v>
      </c>
      <c r="V150" s="318"/>
      <c r="AR150" s="24" t="s">
        <v>528</v>
      </c>
      <c r="AT150" s="24" t="s">
        <v>233</v>
      </c>
      <c r="AU150" s="24" t="s">
        <v>86</v>
      </c>
      <c r="AY150" s="24" t="s">
        <v>151</v>
      </c>
      <c r="BE150" s="185">
        <f t="shared" si="24"/>
        <v>632</v>
      </c>
      <c r="BF150" s="185">
        <f t="shared" si="25"/>
        <v>0</v>
      </c>
      <c r="BG150" s="185">
        <f t="shared" si="26"/>
        <v>0</v>
      </c>
      <c r="BH150" s="185">
        <f t="shared" si="27"/>
        <v>0</v>
      </c>
      <c r="BI150" s="185">
        <f t="shared" si="28"/>
        <v>0</v>
      </c>
      <c r="BJ150" s="24" t="s">
        <v>11</v>
      </c>
      <c r="BK150" s="185">
        <f t="shared" si="29"/>
        <v>632</v>
      </c>
      <c r="BL150" s="24" t="s">
        <v>463</v>
      </c>
      <c r="BM150" s="24" t="s">
        <v>655</v>
      </c>
    </row>
    <row r="151" spans="2:65" s="1" customFormat="1" ht="16.5" customHeight="1">
      <c r="B151" s="173"/>
      <c r="C151" s="211" t="s">
        <v>453</v>
      </c>
      <c r="D151" s="211" t="s">
        <v>233</v>
      </c>
      <c r="E151" s="212" t="s">
        <v>656</v>
      </c>
      <c r="F151" s="213" t="s">
        <v>657</v>
      </c>
      <c r="G151" s="214" t="s">
        <v>527</v>
      </c>
      <c r="H151" s="215">
        <v>1</v>
      </c>
      <c r="I151" s="216">
        <v>170.61246799999998</v>
      </c>
      <c r="J151" s="217">
        <f t="shared" si="20"/>
        <v>171</v>
      </c>
      <c r="K151" s="213" t="s">
        <v>5</v>
      </c>
      <c r="L151" s="218"/>
      <c r="M151" s="219" t="s">
        <v>5</v>
      </c>
      <c r="N151" s="220" t="s">
        <v>43</v>
      </c>
      <c r="O151" s="40"/>
      <c r="P151" s="183">
        <f t="shared" si="21"/>
        <v>0</v>
      </c>
      <c r="Q151" s="183">
        <v>0</v>
      </c>
      <c r="R151" s="183">
        <f t="shared" si="22"/>
        <v>0</v>
      </c>
      <c r="S151" s="183">
        <v>0</v>
      </c>
      <c r="T151" s="184">
        <f t="shared" si="23"/>
        <v>0</v>
      </c>
      <c r="V151" s="318"/>
      <c r="AR151" s="24" t="s">
        <v>528</v>
      </c>
      <c r="AT151" s="24" t="s">
        <v>233</v>
      </c>
      <c r="AU151" s="24" t="s">
        <v>86</v>
      </c>
      <c r="AY151" s="24" t="s">
        <v>151</v>
      </c>
      <c r="BE151" s="185">
        <f t="shared" si="24"/>
        <v>171</v>
      </c>
      <c r="BF151" s="185">
        <f t="shared" si="25"/>
        <v>0</v>
      </c>
      <c r="BG151" s="185">
        <f t="shared" si="26"/>
        <v>0</v>
      </c>
      <c r="BH151" s="185">
        <f t="shared" si="27"/>
        <v>0</v>
      </c>
      <c r="BI151" s="185">
        <f t="shared" si="28"/>
        <v>0</v>
      </c>
      <c r="BJ151" s="24" t="s">
        <v>11</v>
      </c>
      <c r="BK151" s="185">
        <f t="shared" si="29"/>
        <v>171</v>
      </c>
      <c r="BL151" s="24" t="s">
        <v>463</v>
      </c>
      <c r="BM151" s="24" t="s">
        <v>658</v>
      </c>
    </row>
    <row r="152" spans="2:65" s="1" customFormat="1" ht="16.5" customHeight="1">
      <c r="B152" s="173"/>
      <c r="C152" s="211" t="s">
        <v>458</v>
      </c>
      <c r="D152" s="211" t="s">
        <v>233</v>
      </c>
      <c r="E152" s="212" t="s">
        <v>659</v>
      </c>
      <c r="F152" s="213" t="s">
        <v>660</v>
      </c>
      <c r="G152" s="214" t="s">
        <v>527</v>
      </c>
      <c r="H152" s="215">
        <v>1</v>
      </c>
      <c r="I152" s="216">
        <v>189.39549199999999</v>
      </c>
      <c r="J152" s="217">
        <f t="shared" si="20"/>
        <v>189</v>
      </c>
      <c r="K152" s="213" t="s">
        <v>5</v>
      </c>
      <c r="L152" s="218"/>
      <c r="M152" s="219" t="s">
        <v>5</v>
      </c>
      <c r="N152" s="220" t="s">
        <v>43</v>
      </c>
      <c r="O152" s="40"/>
      <c r="P152" s="183">
        <f t="shared" si="21"/>
        <v>0</v>
      </c>
      <c r="Q152" s="183">
        <v>0</v>
      </c>
      <c r="R152" s="183">
        <f t="shared" si="22"/>
        <v>0</v>
      </c>
      <c r="S152" s="183">
        <v>0</v>
      </c>
      <c r="T152" s="184">
        <f t="shared" si="23"/>
        <v>0</v>
      </c>
      <c r="V152" s="318"/>
      <c r="AR152" s="24" t="s">
        <v>528</v>
      </c>
      <c r="AT152" s="24" t="s">
        <v>233</v>
      </c>
      <c r="AU152" s="24" t="s">
        <v>86</v>
      </c>
      <c r="AY152" s="24" t="s">
        <v>151</v>
      </c>
      <c r="BE152" s="185">
        <f t="shared" si="24"/>
        <v>189</v>
      </c>
      <c r="BF152" s="185">
        <f t="shared" si="25"/>
        <v>0</v>
      </c>
      <c r="BG152" s="185">
        <f t="shared" si="26"/>
        <v>0</v>
      </c>
      <c r="BH152" s="185">
        <f t="shared" si="27"/>
        <v>0</v>
      </c>
      <c r="BI152" s="185">
        <f t="shared" si="28"/>
        <v>0</v>
      </c>
      <c r="BJ152" s="24" t="s">
        <v>11</v>
      </c>
      <c r="BK152" s="185">
        <f t="shared" si="29"/>
        <v>189</v>
      </c>
      <c r="BL152" s="24" t="s">
        <v>463</v>
      </c>
      <c r="BM152" s="24" t="s">
        <v>661</v>
      </c>
    </row>
    <row r="153" spans="2:65" s="1" customFormat="1" ht="16.5" customHeight="1">
      <c r="B153" s="173"/>
      <c r="C153" s="211" t="s">
        <v>463</v>
      </c>
      <c r="D153" s="211" t="s">
        <v>233</v>
      </c>
      <c r="E153" s="212" t="s">
        <v>662</v>
      </c>
      <c r="F153" s="213" t="s">
        <v>663</v>
      </c>
      <c r="G153" s="214" t="s">
        <v>527</v>
      </c>
      <c r="H153" s="215">
        <v>4</v>
      </c>
      <c r="I153" s="216">
        <v>120.524404</v>
      </c>
      <c r="J153" s="217">
        <f t="shared" si="20"/>
        <v>482</v>
      </c>
      <c r="K153" s="213" t="s">
        <v>5</v>
      </c>
      <c r="L153" s="218"/>
      <c r="M153" s="219" t="s">
        <v>5</v>
      </c>
      <c r="N153" s="220" t="s">
        <v>43</v>
      </c>
      <c r="O153" s="40"/>
      <c r="P153" s="183">
        <f t="shared" si="21"/>
        <v>0</v>
      </c>
      <c r="Q153" s="183">
        <v>0</v>
      </c>
      <c r="R153" s="183">
        <f t="shared" si="22"/>
        <v>0</v>
      </c>
      <c r="S153" s="183">
        <v>0</v>
      </c>
      <c r="T153" s="184">
        <f t="shared" si="23"/>
        <v>0</v>
      </c>
      <c r="V153" s="318"/>
      <c r="AR153" s="24" t="s">
        <v>528</v>
      </c>
      <c r="AT153" s="24" t="s">
        <v>233</v>
      </c>
      <c r="AU153" s="24" t="s">
        <v>86</v>
      </c>
      <c r="AY153" s="24" t="s">
        <v>151</v>
      </c>
      <c r="BE153" s="185">
        <f t="shared" si="24"/>
        <v>482</v>
      </c>
      <c r="BF153" s="185">
        <f t="shared" si="25"/>
        <v>0</v>
      </c>
      <c r="BG153" s="185">
        <f t="shared" si="26"/>
        <v>0</v>
      </c>
      <c r="BH153" s="185">
        <f t="shared" si="27"/>
        <v>0</v>
      </c>
      <c r="BI153" s="185">
        <f t="shared" si="28"/>
        <v>0</v>
      </c>
      <c r="BJ153" s="24" t="s">
        <v>11</v>
      </c>
      <c r="BK153" s="185">
        <f t="shared" si="29"/>
        <v>482</v>
      </c>
      <c r="BL153" s="24" t="s">
        <v>463</v>
      </c>
      <c r="BM153" s="24" t="s">
        <v>664</v>
      </c>
    </row>
    <row r="154" spans="2:65" s="1" customFormat="1" ht="16.5" customHeight="1">
      <c r="B154" s="173"/>
      <c r="C154" s="211" t="s">
        <v>467</v>
      </c>
      <c r="D154" s="211" t="s">
        <v>233</v>
      </c>
      <c r="E154" s="212" t="s">
        <v>665</v>
      </c>
      <c r="F154" s="213" t="s">
        <v>666</v>
      </c>
      <c r="G154" s="214" t="s">
        <v>527</v>
      </c>
      <c r="H154" s="215">
        <v>6</v>
      </c>
      <c r="I154" s="216">
        <v>135.39429799999999</v>
      </c>
      <c r="J154" s="217">
        <f t="shared" si="20"/>
        <v>812</v>
      </c>
      <c r="K154" s="213" t="s">
        <v>5</v>
      </c>
      <c r="L154" s="218"/>
      <c r="M154" s="219" t="s">
        <v>5</v>
      </c>
      <c r="N154" s="220" t="s">
        <v>43</v>
      </c>
      <c r="O154" s="40"/>
      <c r="P154" s="183">
        <f t="shared" si="21"/>
        <v>0</v>
      </c>
      <c r="Q154" s="183">
        <v>0</v>
      </c>
      <c r="R154" s="183">
        <f t="shared" si="22"/>
        <v>0</v>
      </c>
      <c r="S154" s="183">
        <v>0</v>
      </c>
      <c r="T154" s="184">
        <f t="shared" si="23"/>
        <v>0</v>
      </c>
      <c r="V154" s="318"/>
      <c r="AR154" s="24" t="s">
        <v>528</v>
      </c>
      <c r="AT154" s="24" t="s">
        <v>233</v>
      </c>
      <c r="AU154" s="24" t="s">
        <v>86</v>
      </c>
      <c r="AY154" s="24" t="s">
        <v>151</v>
      </c>
      <c r="BE154" s="185">
        <f t="shared" si="24"/>
        <v>812</v>
      </c>
      <c r="BF154" s="185">
        <f t="shared" si="25"/>
        <v>0</v>
      </c>
      <c r="BG154" s="185">
        <f t="shared" si="26"/>
        <v>0</v>
      </c>
      <c r="BH154" s="185">
        <f t="shared" si="27"/>
        <v>0</v>
      </c>
      <c r="BI154" s="185">
        <f t="shared" si="28"/>
        <v>0</v>
      </c>
      <c r="BJ154" s="24" t="s">
        <v>11</v>
      </c>
      <c r="BK154" s="185">
        <f t="shared" si="29"/>
        <v>812</v>
      </c>
      <c r="BL154" s="24" t="s">
        <v>463</v>
      </c>
      <c r="BM154" s="24" t="s">
        <v>28</v>
      </c>
    </row>
    <row r="155" spans="2:65" s="1" customFormat="1" ht="16.5" customHeight="1">
      <c r="B155" s="173"/>
      <c r="C155" s="211" t="s">
        <v>471</v>
      </c>
      <c r="D155" s="211" t="s">
        <v>233</v>
      </c>
      <c r="E155" s="212" t="s">
        <v>667</v>
      </c>
      <c r="F155" s="213" t="s">
        <v>668</v>
      </c>
      <c r="G155" s="214" t="s">
        <v>527</v>
      </c>
      <c r="H155" s="215">
        <v>1</v>
      </c>
      <c r="I155" s="216">
        <v>77.058559999999986</v>
      </c>
      <c r="J155" s="217">
        <f t="shared" si="20"/>
        <v>77</v>
      </c>
      <c r="K155" s="213" t="s">
        <v>5</v>
      </c>
      <c r="L155" s="218"/>
      <c r="M155" s="219" t="s">
        <v>5</v>
      </c>
      <c r="N155" s="220" t="s">
        <v>43</v>
      </c>
      <c r="O155" s="40"/>
      <c r="P155" s="183">
        <f t="shared" si="21"/>
        <v>0</v>
      </c>
      <c r="Q155" s="183">
        <v>0</v>
      </c>
      <c r="R155" s="183">
        <f t="shared" si="22"/>
        <v>0</v>
      </c>
      <c r="S155" s="183">
        <v>0</v>
      </c>
      <c r="T155" s="184">
        <f t="shared" si="23"/>
        <v>0</v>
      </c>
      <c r="V155" s="318"/>
      <c r="AR155" s="24" t="s">
        <v>528</v>
      </c>
      <c r="AT155" s="24" t="s">
        <v>233</v>
      </c>
      <c r="AU155" s="24" t="s">
        <v>86</v>
      </c>
      <c r="AY155" s="24" t="s">
        <v>151</v>
      </c>
      <c r="BE155" s="185">
        <f t="shared" si="24"/>
        <v>77</v>
      </c>
      <c r="BF155" s="185">
        <f t="shared" si="25"/>
        <v>0</v>
      </c>
      <c r="BG155" s="185">
        <f t="shared" si="26"/>
        <v>0</v>
      </c>
      <c r="BH155" s="185">
        <f t="shared" si="27"/>
        <v>0</v>
      </c>
      <c r="BI155" s="185">
        <f t="shared" si="28"/>
        <v>0</v>
      </c>
      <c r="BJ155" s="24" t="s">
        <v>11</v>
      </c>
      <c r="BK155" s="185">
        <f t="shared" si="29"/>
        <v>77</v>
      </c>
      <c r="BL155" s="24" t="s">
        <v>463</v>
      </c>
      <c r="BM155" s="24" t="s">
        <v>669</v>
      </c>
    </row>
    <row r="156" spans="2:65" s="1" customFormat="1" ht="38.25" customHeight="1">
      <c r="B156" s="173"/>
      <c r="C156" s="211" t="s">
        <v>477</v>
      </c>
      <c r="D156" s="211" t="s">
        <v>233</v>
      </c>
      <c r="E156" s="212" t="s">
        <v>670</v>
      </c>
      <c r="F156" s="213" t="s">
        <v>671</v>
      </c>
      <c r="G156" s="214" t="s">
        <v>527</v>
      </c>
      <c r="H156" s="215">
        <v>5</v>
      </c>
      <c r="I156" s="216">
        <v>818.74720000000002</v>
      </c>
      <c r="J156" s="217">
        <f t="shared" si="20"/>
        <v>4094</v>
      </c>
      <c r="K156" s="213" t="s">
        <v>5</v>
      </c>
      <c r="L156" s="218"/>
      <c r="M156" s="219" t="s">
        <v>5</v>
      </c>
      <c r="N156" s="220" t="s">
        <v>43</v>
      </c>
      <c r="O156" s="40"/>
      <c r="P156" s="183">
        <f t="shared" si="21"/>
        <v>0</v>
      </c>
      <c r="Q156" s="183">
        <v>0</v>
      </c>
      <c r="R156" s="183">
        <f t="shared" si="22"/>
        <v>0</v>
      </c>
      <c r="S156" s="183">
        <v>0</v>
      </c>
      <c r="T156" s="184">
        <f t="shared" si="23"/>
        <v>0</v>
      </c>
      <c r="V156" s="318"/>
      <c r="AR156" s="24" t="s">
        <v>528</v>
      </c>
      <c r="AT156" s="24" t="s">
        <v>233</v>
      </c>
      <c r="AU156" s="24" t="s">
        <v>86</v>
      </c>
      <c r="AY156" s="24" t="s">
        <v>151</v>
      </c>
      <c r="BE156" s="185">
        <f t="shared" si="24"/>
        <v>4094</v>
      </c>
      <c r="BF156" s="185">
        <f t="shared" si="25"/>
        <v>0</v>
      </c>
      <c r="BG156" s="185">
        <f t="shared" si="26"/>
        <v>0</v>
      </c>
      <c r="BH156" s="185">
        <f t="shared" si="27"/>
        <v>0</v>
      </c>
      <c r="BI156" s="185">
        <f t="shared" si="28"/>
        <v>0</v>
      </c>
      <c r="BJ156" s="24" t="s">
        <v>11</v>
      </c>
      <c r="BK156" s="185">
        <f t="shared" si="29"/>
        <v>4094</v>
      </c>
      <c r="BL156" s="24" t="s">
        <v>463</v>
      </c>
      <c r="BM156" s="24" t="s">
        <v>672</v>
      </c>
    </row>
    <row r="157" spans="2:65" s="1" customFormat="1" ht="25.5" customHeight="1">
      <c r="B157" s="173"/>
      <c r="C157" s="211" t="s">
        <v>482</v>
      </c>
      <c r="D157" s="211" t="s">
        <v>233</v>
      </c>
      <c r="E157" s="212" t="s">
        <v>673</v>
      </c>
      <c r="F157" s="213" t="s">
        <v>674</v>
      </c>
      <c r="G157" s="214" t="s">
        <v>527</v>
      </c>
      <c r="H157" s="215">
        <v>3</v>
      </c>
      <c r="I157" s="216">
        <v>746.50479999999993</v>
      </c>
      <c r="J157" s="217">
        <f t="shared" si="20"/>
        <v>2240</v>
      </c>
      <c r="K157" s="213" t="s">
        <v>5</v>
      </c>
      <c r="L157" s="218"/>
      <c r="M157" s="219" t="s">
        <v>5</v>
      </c>
      <c r="N157" s="220" t="s">
        <v>43</v>
      </c>
      <c r="O157" s="40"/>
      <c r="P157" s="183">
        <f t="shared" si="21"/>
        <v>0</v>
      </c>
      <c r="Q157" s="183">
        <v>0</v>
      </c>
      <c r="R157" s="183">
        <f t="shared" si="22"/>
        <v>0</v>
      </c>
      <c r="S157" s="183">
        <v>0</v>
      </c>
      <c r="T157" s="184">
        <f t="shared" si="23"/>
        <v>0</v>
      </c>
      <c r="V157" s="318"/>
      <c r="AR157" s="24" t="s">
        <v>528</v>
      </c>
      <c r="AT157" s="24" t="s">
        <v>233</v>
      </c>
      <c r="AU157" s="24" t="s">
        <v>86</v>
      </c>
      <c r="AY157" s="24" t="s">
        <v>151</v>
      </c>
      <c r="BE157" s="185">
        <f t="shared" si="24"/>
        <v>2240</v>
      </c>
      <c r="BF157" s="185">
        <f t="shared" si="25"/>
        <v>0</v>
      </c>
      <c r="BG157" s="185">
        <f t="shared" si="26"/>
        <v>0</v>
      </c>
      <c r="BH157" s="185">
        <f t="shared" si="27"/>
        <v>0</v>
      </c>
      <c r="BI157" s="185">
        <f t="shared" si="28"/>
        <v>0</v>
      </c>
      <c r="BJ157" s="24" t="s">
        <v>11</v>
      </c>
      <c r="BK157" s="185">
        <f t="shared" si="29"/>
        <v>2240</v>
      </c>
      <c r="BL157" s="24" t="s">
        <v>463</v>
      </c>
      <c r="BM157" s="24" t="s">
        <v>675</v>
      </c>
    </row>
    <row r="158" spans="2:65" s="1" customFormat="1" ht="25.5" customHeight="1">
      <c r="B158" s="173"/>
      <c r="C158" s="211" t="s">
        <v>486</v>
      </c>
      <c r="D158" s="211" t="s">
        <v>233</v>
      </c>
      <c r="E158" s="212" t="s">
        <v>676</v>
      </c>
      <c r="F158" s="213" t="s">
        <v>677</v>
      </c>
      <c r="G158" s="214" t="s">
        <v>527</v>
      </c>
      <c r="H158" s="215">
        <v>12</v>
      </c>
      <c r="I158" s="216">
        <v>2516.9252160000001</v>
      </c>
      <c r="J158" s="217">
        <f t="shared" si="20"/>
        <v>30203</v>
      </c>
      <c r="K158" s="213" t="s">
        <v>5</v>
      </c>
      <c r="L158" s="218"/>
      <c r="M158" s="219" t="s">
        <v>5</v>
      </c>
      <c r="N158" s="220" t="s">
        <v>43</v>
      </c>
      <c r="O158" s="40"/>
      <c r="P158" s="183">
        <f t="shared" si="21"/>
        <v>0</v>
      </c>
      <c r="Q158" s="183">
        <v>0</v>
      </c>
      <c r="R158" s="183">
        <f t="shared" si="22"/>
        <v>0</v>
      </c>
      <c r="S158" s="183">
        <v>0</v>
      </c>
      <c r="T158" s="184">
        <f t="shared" si="23"/>
        <v>0</v>
      </c>
      <c r="V158" s="318"/>
      <c r="AR158" s="24" t="s">
        <v>528</v>
      </c>
      <c r="AT158" s="24" t="s">
        <v>233</v>
      </c>
      <c r="AU158" s="24" t="s">
        <v>86</v>
      </c>
      <c r="AY158" s="24" t="s">
        <v>151</v>
      </c>
      <c r="BE158" s="185">
        <f t="shared" si="24"/>
        <v>30203</v>
      </c>
      <c r="BF158" s="185">
        <f t="shared" si="25"/>
        <v>0</v>
      </c>
      <c r="BG158" s="185">
        <f t="shared" si="26"/>
        <v>0</v>
      </c>
      <c r="BH158" s="185">
        <f t="shared" si="27"/>
        <v>0</v>
      </c>
      <c r="BI158" s="185">
        <f t="shared" si="28"/>
        <v>0</v>
      </c>
      <c r="BJ158" s="24" t="s">
        <v>11</v>
      </c>
      <c r="BK158" s="185">
        <f t="shared" si="29"/>
        <v>30203</v>
      </c>
      <c r="BL158" s="24" t="s">
        <v>463</v>
      </c>
      <c r="BM158" s="24" t="s">
        <v>678</v>
      </c>
    </row>
    <row r="159" spans="2:65" s="1" customFormat="1" ht="25.5" customHeight="1">
      <c r="B159" s="173"/>
      <c r="C159" s="211" t="s">
        <v>491</v>
      </c>
      <c r="D159" s="211" t="s">
        <v>233</v>
      </c>
      <c r="E159" s="212" t="s">
        <v>679</v>
      </c>
      <c r="F159" s="213" t="s">
        <v>680</v>
      </c>
      <c r="G159" s="214" t="s">
        <v>527</v>
      </c>
      <c r="H159" s="215">
        <v>2</v>
      </c>
      <c r="I159" s="216">
        <v>3543.48972</v>
      </c>
      <c r="J159" s="217">
        <f t="shared" si="20"/>
        <v>7087</v>
      </c>
      <c r="K159" s="213" t="s">
        <v>5</v>
      </c>
      <c r="L159" s="218"/>
      <c r="M159" s="219" t="s">
        <v>5</v>
      </c>
      <c r="N159" s="220" t="s">
        <v>43</v>
      </c>
      <c r="O159" s="40"/>
      <c r="P159" s="183">
        <f t="shared" si="21"/>
        <v>0</v>
      </c>
      <c r="Q159" s="183">
        <v>0</v>
      </c>
      <c r="R159" s="183">
        <f t="shared" si="22"/>
        <v>0</v>
      </c>
      <c r="S159" s="183">
        <v>0</v>
      </c>
      <c r="T159" s="184">
        <f t="shared" si="23"/>
        <v>0</v>
      </c>
      <c r="V159" s="318"/>
      <c r="AR159" s="24" t="s">
        <v>528</v>
      </c>
      <c r="AT159" s="24" t="s">
        <v>233</v>
      </c>
      <c r="AU159" s="24" t="s">
        <v>86</v>
      </c>
      <c r="AY159" s="24" t="s">
        <v>151</v>
      </c>
      <c r="BE159" s="185">
        <f t="shared" si="24"/>
        <v>7087</v>
      </c>
      <c r="BF159" s="185">
        <f t="shared" si="25"/>
        <v>0</v>
      </c>
      <c r="BG159" s="185">
        <f t="shared" si="26"/>
        <v>0</v>
      </c>
      <c r="BH159" s="185">
        <f t="shared" si="27"/>
        <v>0</v>
      </c>
      <c r="BI159" s="185">
        <f t="shared" si="28"/>
        <v>0</v>
      </c>
      <c r="BJ159" s="24" t="s">
        <v>11</v>
      </c>
      <c r="BK159" s="185">
        <f t="shared" si="29"/>
        <v>7087</v>
      </c>
      <c r="BL159" s="24" t="s">
        <v>463</v>
      </c>
      <c r="BM159" s="24" t="s">
        <v>681</v>
      </c>
    </row>
    <row r="160" spans="2:65" s="1" customFormat="1" ht="25.5" customHeight="1">
      <c r="B160" s="173"/>
      <c r="C160" s="211" t="s">
        <v>497</v>
      </c>
      <c r="D160" s="211" t="s">
        <v>233</v>
      </c>
      <c r="E160" s="212" t="s">
        <v>682</v>
      </c>
      <c r="F160" s="213" t="s">
        <v>683</v>
      </c>
      <c r="G160" s="214" t="s">
        <v>527</v>
      </c>
      <c r="H160" s="215">
        <v>5</v>
      </c>
      <c r="I160" s="216">
        <v>3543.48972</v>
      </c>
      <c r="J160" s="217">
        <f t="shared" si="20"/>
        <v>17717</v>
      </c>
      <c r="K160" s="213" t="s">
        <v>5</v>
      </c>
      <c r="L160" s="218"/>
      <c r="M160" s="219" t="s">
        <v>5</v>
      </c>
      <c r="N160" s="220" t="s">
        <v>43</v>
      </c>
      <c r="O160" s="40"/>
      <c r="P160" s="183">
        <f t="shared" si="21"/>
        <v>0</v>
      </c>
      <c r="Q160" s="183">
        <v>0</v>
      </c>
      <c r="R160" s="183">
        <f t="shared" si="22"/>
        <v>0</v>
      </c>
      <c r="S160" s="183">
        <v>0</v>
      </c>
      <c r="T160" s="184">
        <f t="shared" si="23"/>
        <v>0</v>
      </c>
      <c r="V160" s="318"/>
      <c r="AR160" s="24" t="s">
        <v>528</v>
      </c>
      <c r="AT160" s="24" t="s">
        <v>233</v>
      </c>
      <c r="AU160" s="24" t="s">
        <v>86</v>
      </c>
      <c r="AY160" s="24" t="s">
        <v>151</v>
      </c>
      <c r="BE160" s="185">
        <f t="shared" si="24"/>
        <v>17717</v>
      </c>
      <c r="BF160" s="185">
        <f t="shared" si="25"/>
        <v>0</v>
      </c>
      <c r="BG160" s="185">
        <f t="shared" si="26"/>
        <v>0</v>
      </c>
      <c r="BH160" s="185">
        <f t="shared" si="27"/>
        <v>0</v>
      </c>
      <c r="BI160" s="185">
        <f t="shared" si="28"/>
        <v>0</v>
      </c>
      <c r="BJ160" s="24" t="s">
        <v>11</v>
      </c>
      <c r="BK160" s="185">
        <f t="shared" si="29"/>
        <v>17717</v>
      </c>
      <c r="BL160" s="24" t="s">
        <v>463</v>
      </c>
      <c r="BM160" s="24" t="s">
        <v>684</v>
      </c>
    </row>
    <row r="161" spans="2:65" s="1" customFormat="1" ht="16.5" customHeight="1">
      <c r="B161" s="173"/>
      <c r="C161" s="211" t="s">
        <v>500</v>
      </c>
      <c r="D161" s="211" t="s">
        <v>233</v>
      </c>
      <c r="E161" s="212" t="s">
        <v>685</v>
      </c>
      <c r="F161" s="213" t="s">
        <v>686</v>
      </c>
      <c r="G161" s="214" t="s">
        <v>687</v>
      </c>
      <c r="H161" s="215">
        <v>3</v>
      </c>
      <c r="I161" s="216">
        <v>2034.8275999999996</v>
      </c>
      <c r="J161" s="217">
        <f t="shared" si="20"/>
        <v>6104</v>
      </c>
      <c r="K161" s="213" t="s">
        <v>5</v>
      </c>
      <c r="L161" s="218"/>
      <c r="M161" s="219" t="s">
        <v>5</v>
      </c>
      <c r="N161" s="220" t="s">
        <v>43</v>
      </c>
      <c r="O161" s="40"/>
      <c r="P161" s="183">
        <f t="shared" si="21"/>
        <v>0</v>
      </c>
      <c r="Q161" s="183">
        <v>0</v>
      </c>
      <c r="R161" s="183">
        <f t="shared" si="22"/>
        <v>0</v>
      </c>
      <c r="S161" s="183">
        <v>0</v>
      </c>
      <c r="T161" s="184">
        <f t="shared" si="23"/>
        <v>0</v>
      </c>
      <c r="V161" s="318"/>
      <c r="AR161" s="24" t="s">
        <v>528</v>
      </c>
      <c r="AT161" s="24" t="s">
        <v>233</v>
      </c>
      <c r="AU161" s="24" t="s">
        <v>86</v>
      </c>
      <c r="AY161" s="24" t="s">
        <v>151</v>
      </c>
      <c r="BE161" s="185">
        <f t="shared" si="24"/>
        <v>6104</v>
      </c>
      <c r="BF161" s="185">
        <f t="shared" si="25"/>
        <v>0</v>
      </c>
      <c r="BG161" s="185">
        <f t="shared" si="26"/>
        <v>0</v>
      </c>
      <c r="BH161" s="185">
        <f t="shared" si="27"/>
        <v>0</v>
      </c>
      <c r="BI161" s="185">
        <f t="shared" si="28"/>
        <v>0</v>
      </c>
      <c r="BJ161" s="24" t="s">
        <v>11</v>
      </c>
      <c r="BK161" s="185">
        <f t="shared" si="29"/>
        <v>6104</v>
      </c>
      <c r="BL161" s="24" t="s">
        <v>463</v>
      </c>
      <c r="BM161" s="24" t="s">
        <v>688</v>
      </c>
    </row>
    <row r="162" spans="2:65" s="1" customFormat="1" ht="16.5" customHeight="1">
      <c r="B162" s="173"/>
      <c r="C162" s="211" t="s">
        <v>102</v>
      </c>
      <c r="D162" s="211" t="s">
        <v>233</v>
      </c>
      <c r="E162" s="212" t="s">
        <v>689</v>
      </c>
      <c r="F162" s="213" t="s">
        <v>690</v>
      </c>
      <c r="G162" s="214" t="s">
        <v>505</v>
      </c>
      <c r="H162" s="215">
        <v>1</v>
      </c>
      <c r="I162" s="216">
        <v>3756.6048000000001</v>
      </c>
      <c r="J162" s="217">
        <f t="shared" si="20"/>
        <v>3757</v>
      </c>
      <c r="K162" s="213" t="s">
        <v>5</v>
      </c>
      <c r="L162" s="218"/>
      <c r="M162" s="219" t="s">
        <v>5</v>
      </c>
      <c r="N162" s="220" t="s">
        <v>43</v>
      </c>
      <c r="O162" s="40"/>
      <c r="P162" s="183">
        <f t="shared" si="21"/>
        <v>0</v>
      </c>
      <c r="Q162" s="183">
        <v>0</v>
      </c>
      <c r="R162" s="183">
        <f t="shared" si="22"/>
        <v>0</v>
      </c>
      <c r="S162" s="183">
        <v>0</v>
      </c>
      <c r="T162" s="184">
        <f t="shared" si="23"/>
        <v>0</v>
      </c>
      <c r="V162" s="318"/>
      <c r="AR162" s="24" t="s">
        <v>528</v>
      </c>
      <c r="AT162" s="24" t="s">
        <v>233</v>
      </c>
      <c r="AU162" s="24" t="s">
        <v>86</v>
      </c>
      <c r="AY162" s="24" t="s">
        <v>151</v>
      </c>
      <c r="BE162" s="185">
        <f t="shared" si="24"/>
        <v>3757</v>
      </c>
      <c r="BF162" s="185">
        <f t="shared" si="25"/>
        <v>0</v>
      </c>
      <c r="BG162" s="185">
        <f t="shared" si="26"/>
        <v>0</v>
      </c>
      <c r="BH162" s="185">
        <f t="shared" si="27"/>
        <v>0</v>
      </c>
      <c r="BI162" s="185">
        <f t="shared" si="28"/>
        <v>0</v>
      </c>
      <c r="BJ162" s="24" t="s">
        <v>11</v>
      </c>
      <c r="BK162" s="185">
        <f t="shared" si="29"/>
        <v>3757</v>
      </c>
      <c r="BL162" s="24" t="s">
        <v>463</v>
      </c>
      <c r="BM162" s="24" t="s">
        <v>691</v>
      </c>
    </row>
    <row r="163" spans="2:65" s="1" customFormat="1" ht="16.5" customHeight="1">
      <c r="B163" s="173"/>
      <c r="C163" s="174" t="s">
        <v>507</v>
      </c>
      <c r="D163" s="174" t="s">
        <v>153</v>
      </c>
      <c r="E163" s="175" t="s">
        <v>692</v>
      </c>
      <c r="F163" s="176" t="s">
        <v>630</v>
      </c>
      <c r="G163" s="177" t="s">
        <v>527</v>
      </c>
      <c r="H163" s="178">
        <v>10</v>
      </c>
      <c r="I163" s="179">
        <v>50.569679999999998</v>
      </c>
      <c r="J163" s="180">
        <f t="shared" si="20"/>
        <v>506</v>
      </c>
      <c r="K163" s="176" t="s">
        <v>5</v>
      </c>
      <c r="L163" s="39"/>
      <c r="M163" s="181" t="s">
        <v>5</v>
      </c>
      <c r="N163" s="182" t="s">
        <v>43</v>
      </c>
      <c r="O163" s="40"/>
      <c r="P163" s="183">
        <f t="shared" si="21"/>
        <v>0</v>
      </c>
      <c r="Q163" s="183">
        <v>0</v>
      </c>
      <c r="R163" s="183">
        <f t="shared" si="22"/>
        <v>0</v>
      </c>
      <c r="S163" s="183">
        <v>0</v>
      </c>
      <c r="T163" s="184">
        <f t="shared" si="23"/>
        <v>0</v>
      </c>
      <c r="V163" s="318"/>
      <c r="AR163" s="24" t="s">
        <v>463</v>
      </c>
      <c r="AT163" s="24" t="s">
        <v>153</v>
      </c>
      <c r="AU163" s="24" t="s">
        <v>86</v>
      </c>
      <c r="AY163" s="24" t="s">
        <v>151</v>
      </c>
      <c r="BE163" s="185">
        <f t="shared" si="24"/>
        <v>506</v>
      </c>
      <c r="BF163" s="185">
        <f t="shared" si="25"/>
        <v>0</v>
      </c>
      <c r="BG163" s="185">
        <f t="shared" si="26"/>
        <v>0</v>
      </c>
      <c r="BH163" s="185">
        <f t="shared" si="27"/>
        <v>0</v>
      </c>
      <c r="BI163" s="185">
        <f t="shared" si="28"/>
        <v>0</v>
      </c>
      <c r="BJ163" s="24" t="s">
        <v>11</v>
      </c>
      <c r="BK163" s="185">
        <f t="shared" si="29"/>
        <v>506</v>
      </c>
      <c r="BL163" s="24" t="s">
        <v>463</v>
      </c>
      <c r="BM163" s="24" t="s">
        <v>693</v>
      </c>
    </row>
    <row r="164" spans="2:65" s="1" customFormat="1" ht="16.5" customHeight="1">
      <c r="B164" s="173"/>
      <c r="C164" s="174" t="s">
        <v>694</v>
      </c>
      <c r="D164" s="174" t="s">
        <v>153</v>
      </c>
      <c r="E164" s="175" t="s">
        <v>695</v>
      </c>
      <c r="F164" s="176" t="s">
        <v>632</v>
      </c>
      <c r="G164" s="177" t="s">
        <v>527</v>
      </c>
      <c r="H164" s="178">
        <v>50</v>
      </c>
      <c r="I164" s="179">
        <v>50.569679999999998</v>
      </c>
      <c r="J164" s="180">
        <f t="shared" si="20"/>
        <v>2528</v>
      </c>
      <c r="K164" s="176" t="s">
        <v>5</v>
      </c>
      <c r="L164" s="39"/>
      <c r="M164" s="181" t="s">
        <v>5</v>
      </c>
      <c r="N164" s="182" t="s">
        <v>43</v>
      </c>
      <c r="O164" s="40"/>
      <c r="P164" s="183">
        <f t="shared" si="21"/>
        <v>0</v>
      </c>
      <c r="Q164" s="183">
        <v>0</v>
      </c>
      <c r="R164" s="183">
        <f t="shared" si="22"/>
        <v>0</v>
      </c>
      <c r="S164" s="183">
        <v>0</v>
      </c>
      <c r="T164" s="184">
        <f t="shared" si="23"/>
        <v>0</v>
      </c>
      <c r="V164" s="318"/>
      <c r="AR164" s="24" t="s">
        <v>463</v>
      </c>
      <c r="AT164" s="24" t="s">
        <v>153</v>
      </c>
      <c r="AU164" s="24" t="s">
        <v>86</v>
      </c>
      <c r="AY164" s="24" t="s">
        <v>151</v>
      </c>
      <c r="BE164" s="185">
        <f t="shared" si="24"/>
        <v>2528</v>
      </c>
      <c r="BF164" s="185">
        <f t="shared" si="25"/>
        <v>0</v>
      </c>
      <c r="BG164" s="185">
        <f t="shared" si="26"/>
        <v>0</v>
      </c>
      <c r="BH164" s="185">
        <f t="shared" si="27"/>
        <v>0</v>
      </c>
      <c r="BI164" s="185">
        <f t="shared" si="28"/>
        <v>0</v>
      </c>
      <c r="BJ164" s="24" t="s">
        <v>11</v>
      </c>
      <c r="BK164" s="185">
        <f t="shared" si="29"/>
        <v>2528</v>
      </c>
      <c r="BL164" s="24" t="s">
        <v>463</v>
      </c>
      <c r="BM164" s="24" t="s">
        <v>696</v>
      </c>
    </row>
    <row r="165" spans="2:65" s="1" customFormat="1" ht="16.5" customHeight="1">
      <c r="B165" s="173"/>
      <c r="C165" s="174" t="s">
        <v>649</v>
      </c>
      <c r="D165" s="174" t="s">
        <v>153</v>
      </c>
      <c r="E165" s="175" t="s">
        <v>697</v>
      </c>
      <c r="F165" s="176" t="s">
        <v>634</v>
      </c>
      <c r="G165" s="177" t="s">
        <v>527</v>
      </c>
      <c r="H165" s="178">
        <v>10</v>
      </c>
      <c r="I165" s="179">
        <v>216.72719999999998</v>
      </c>
      <c r="J165" s="180">
        <f t="shared" si="20"/>
        <v>2167</v>
      </c>
      <c r="K165" s="176" t="s">
        <v>5</v>
      </c>
      <c r="L165" s="39"/>
      <c r="M165" s="181" t="s">
        <v>5</v>
      </c>
      <c r="N165" s="182" t="s">
        <v>43</v>
      </c>
      <c r="O165" s="40"/>
      <c r="P165" s="183">
        <f t="shared" si="21"/>
        <v>0</v>
      </c>
      <c r="Q165" s="183">
        <v>0</v>
      </c>
      <c r="R165" s="183">
        <f t="shared" si="22"/>
        <v>0</v>
      </c>
      <c r="S165" s="183">
        <v>0</v>
      </c>
      <c r="T165" s="184">
        <f t="shared" si="23"/>
        <v>0</v>
      </c>
      <c r="V165" s="318"/>
      <c r="AR165" s="24" t="s">
        <v>463</v>
      </c>
      <c r="AT165" s="24" t="s">
        <v>153</v>
      </c>
      <c r="AU165" s="24" t="s">
        <v>86</v>
      </c>
      <c r="AY165" s="24" t="s">
        <v>151</v>
      </c>
      <c r="BE165" s="185">
        <f t="shared" si="24"/>
        <v>2167</v>
      </c>
      <c r="BF165" s="185">
        <f t="shared" si="25"/>
        <v>0</v>
      </c>
      <c r="BG165" s="185">
        <f t="shared" si="26"/>
        <v>0</v>
      </c>
      <c r="BH165" s="185">
        <f t="shared" si="27"/>
        <v>0</v>
      </c>
      <c r="BI165" s="185">
        <f t="shared" si="28"/>
        <v>0</v>
      </c>
      <c r="BJ165" s="24" t="s">
        <v>11</v>
      </c>
      <c r="BK165" s="185">
        <f t="shared" si="29"/>
        <v>2167</v>
      </c>
      <c r="BL165" s="24" t="s">
        <v>463</v>
      </c>
      <c r="BM165" s="24" t="s">
        <v>698</v>
      </c>
    </row>
    <row r="166" spans="2:65" s="1" customFormat="1" ht="16.5" customHeight="1">
      <c r="B166" s="173"/>
      <c r="C166" s="174" t="s">
        <v>699</v>
      </c>
      <c r="D166" s="174" t="s">
        <v>153</v>
      </c>
      <c r="E166" s="175" t="s">
        <v>700</v>
      </c>
      <c r="F166" s="176" t="s">
        <v>636</v>
      </c>
      <c r="G166" s="177" t="s">
        <v>527</v>
      </c>
      <c r="H166" s="178">
        <v>2</v>
      </c>
      <c r="I166" s="179">
        <v>385.2928</v>
      </c>
      <c r="J166" s="180">
        <f t="shared" si="20"/>
        <v>771</v>
      </c>
      <c r="K166" s="176" t="s">
        <v>5</v>
      </c>
      <c r="L166" s="39"/>
      <c r="M166" s="181" t="s">
        <v>5</v>
      </c>
      <c r="N166" s="182" t="s">
        <v>43</v>
      </c>
      <c r="O166" s="40"/>
      <c r="P166" s="183">
        <f t="shared" si="21"/>
        <v>0</v>
      </c>
      <c r="Q166" s="183">
        <v>0</v>
      </c>
      <c r="R166" s="183">
        <f t="shared" si="22"/>
        <v>0</v>
      </c>
      <c r="S166" s="183">
        <v>0</v>
      </c>
      <c r="T166" s="184">
        <f t="shared" si="23"/>
        <v>0</v>
      </c>
      <c r="V166" s="318"/>
      <c r="AR166" s="24" t="s">
        <v>463</v>
      </c>
      <c r="AT166" s="24" t="s">
        <v>153</v>
      </c>
      <c r="AU166" s="24" t="s">
        <v>86</v>
      </c>
      <c r="AY166" s="24" t="s">
        <v>151</v>
      </c>
      <c r="BE166" s="185">
        <f t="shared" si="24"/>
        <v>771</v>
      </c>
      <c r="BF166" s="185">
        <f t="shared" si="25"/>
        <v>0</v>
      </c>
      <c r="BG166" s="185">
        <f t="shared" si="26"/>
        <v>0</v>
      </c>
      <c r="BH166" s="185">
        <f t="shared" si="27"/>
        <v>0</v>
      </c>
      <c r="BI166" s="185">
        <f t="shared" si="28"/>
        <v>0</v>
      </c>
      <c r="BJ166" s="24" t="s">
        <v>11</v>
      </c>
      <c r="BK166" s="185">
        <f t="shared" si="29"/>
        <v>771</v>
      </c>
      <c r="BL166" s="24" t="s">
        <v>463</v>
      </c>
      <c r="BM166" s="24" t="s">
        <v>701</v>
      </c>
    </row>
    <row r="167" spans="2:65" s="1" customFormat="1" ht="16.5" customHeight="1">
      <c r="B167" s="173"/>
      <c r="C167" s="174" t="s">
        <v>652</v>
      </c>
      <c r="D167" s="174" t="s">
        <v>153</v>
      </c>
      <c r="E167" s="175" t="s">
        <v>702</v>
      </c>
      <c r="F167" s="176" t="s">
        <v>638</v>
      </c>
      <c r="G167" s="177" t="s">
        <v>334</v>
      </c>
      <c r="H167" s="178">
        <v>61</v>
      </c>
      <c r="I167" s="179">
        <v>24.0808</v>
      </c>
      <c r="J167" s="180">
        <f t="shared" si="20"/>
        <v>1469</v>
      </c>
      <c r="K167" s="176" t="s">
        <v>5</v>
      </c>
      <c r="L167" s="39"/>
      <c r="M167" s="181" t="s">
        <v>5</v>
      </c>
      <c r="N167" s="182" t="s">
        <v>43</v>
      </c>
      <c r="O167" s="40"/>
      <c r="P167" s="183">
        <f t="shared" si="21"/>
        <v>0</v>
      </c>
      <c r="Q167" s="183">
        <v>0</v>
      </c>
      <c r="R167" s="183">
        <f t="shared" si="22"/>
        <v>0</v>
      </c>
      <c r="S167" s="183">
        <v>0</v>
      </c>
      <c r="T167" s="184">
        <f t="shared" si="23"/>
        <v>0</v>
      </c>
      <c r="V167" s="318"/>
      <c r="AR167" s="24" t="s">
        <v>463</v>
      </c>
      <c r="AT167" s="24" t="s">
        <v>153</v>
      </c>
      <c r="AU167" s="24" t="s">
        <v>86</v>
      </c>
      <c r="AY167" s="24" t="s">
        <v>151</v>
      </c>
      <c r="BE167" s="185">
        <f t="shared" si="24"/>
        <v>1469</v>
      </c>
      <c r="BF167" s="185">
        <f t="shared" si="25"/>
        <v>0</v>
      </c>
      <c r="BG167" s="185">
        <f t="shared" si="26"/>
        <v>0</v>
      </c>
      <c r="BH167" s="185">
        <f t="shared" si="27"/>
        <v>0</v>
      </c>
      <c r="BI167" s="185">
        <f t="shared" si="28"/>
        <v>0</v>
      </c>
      <c r="BJ167" s="24" t="s">
        <v>11</v>
      </c>
      <c r="BK167" s="185">
        <f t="shared" si="29"/>
        <v>1469</v>
      </c>
      <c r="BL167" s="24" t="s">
        <v>463</v>
      </c>
      <c r="BM167" s="24" t="s">
        <v>703</v>
      </c>
    </row>
    <row r="168" spans="2:65" s="1" customFormat="1" ht="16.5" customHeight="1">
      <c r="B168" s="173"/>
      <c r="C168" s="174" t="s">
        <v>704</v>
      </c>
      <c r="D168" s="174" t="s">
        <v>153</v>
      </c>
      <c r="E168" s="175" t="s">
        <v>705</v>
      </c>
      <c r="F168" s="176" t="s">
        <v>640</v>
      </c>
      <c r="G168" s="177" t="s">
        <v>334</v>
      </c>
      <c r="H168" s="178">
        <v>89</v>
      </c>
      <c r="I168" s="179">
        <v>24.0808</v>
      </c>
      <c r="J168" s="180">
        <f t="shared" ref="J168:J199" si="30">ROUND(I168*H168,0)</f>
        <v>2143</v>
      </c>
      <c r="K168" s="176" t="s">
        <v>5</v>
      </c>
      <c r="L168" s="39"/>
      <c r="M168" s="181" t="s">
        <v>5</v>
      </c>
      <c r="N168" s="182" t="s">
        <v>43</v>
      </c>
      <c r="O168" s="40"/>
      <c r="P168" s="183">
        <f t="shared" ref="P168:P199" si="31">O168*H168</f>
        <v>0</v>
      </c>
      <c r="Q168" s="183">
        <v>0</v>
      </c>
      <c r="R168" s="183">
        <f t="shared" ref="R168:R199" si="32">Q168*H168</f>
        <v>0</v>
      </c>
      <c r="S168" s="183">
        <v>0</v>
      </c>
      <c r="T168" s="184">
        <f t="shared" ref="T168:T199" si="33">S168*H168</f>
        <v>0</v>
      </c>
      <c r="V168" s="318"/>
      <c r="AR168" s="24" t="s">
        <v>463</v>
      </c>
      <c r="AT168" s="24" t="s">
        <v>153</v>
      </c>
      <c r="AU168" s="24" t="s">
        <v>86</v>
      </c>
      <c r="AY168" s="24" t="s">
        <v>151</v>
      </c>
      <c r="BE168" s="185">
        <f t="shared" ref="BE168:BE202" si="34">IF(N168="základní",J168,0)</f>
        <v>2143</v>
      </c>
      <c r="BF168" s="185">
        <f t="shared" ref="BF168:BF202" si="35">IF(N168="snížená",J168,0)</f>
        <v>0</v>
      </c>
      <c r="BG168" s="185">
        <f t="shared" ref="BG168:BG202" si="36">IF(N168="zákl. přenesená",J168,0)</f>
        <v>0</v>
      </c>
      <c r="BH168" s="185">
        <f t="shared" ref="BH168:BH202" si="37">IF(N168="sníž. přenesená",J168,0)</f>
        <v>0</v>
      </c>
      <c r="BI168" s="185">
        <f t="shared" ref="BI168:BI202" si="38">IF(N168="nulová",J168,0)</f>
        <v>0</v>
      </c>
      <c r="BJ168" s="24" t="s">
        <v>11</v>
      </c>
      <c r="BK168" s="185">
        <f t="shared" ref="BK168:BK202" si="39">ROUND(I168*H168,0)</f>
        <v>2143</v>
      </c>
      <c r="BL168" s="24" t="s">
        <v>463</v>
      </c>
      <c r="BM168" s="24" t="s">
        <v>706</v>
      </c>
    </row>
    <row r="169" spans="2:65" s="1" customFormat="1" ht="25.5" customHeight="1">
      <c r="B169" s="173"/>
      <c r="C169" s="174" t="s">
        <v>707</v>
      </c>
      <c r="D169" s="174" t="s">
        <v>153</v>
      </c>
      <c r="E169" s="175" t="s">
        <v>708</v>
      </c>
      <c r="F169" s="176" t="s">
        <v>642</v>
      </c>
      <c r="G169" s="177" t="s">
        <v>334</v>
      </c>
      <c r="H169" s="178">
        <v>110</v>
      </c>
      <c r="I169" s="179">
        <v>24.0808</v>
      </c>
      <c r="J169" s="180">
        <f t="shared" si="30"/>
        <v>2649</v>
      </c>
      <c r="K169" s="176" t="s">
        <v>5</v>
      </c>
      <c r="L169" s="39"/>
      <c r="M169" s="181" t="s">
        <v>5</v>
      </c>
      <c r="N169" s="182" t="s">
        <v>43</v>
      </c>
      <c r="O169" s="40"/>
      <c r="P169" s="183">
        <f t="shared" si="31"/>
        <v>0</v>
      </c>
      <c r="Q169" s="183">
        <v>0</v>
      </c>
      <c r="R169" s="183">
        <f t="shared" si="32"/>
        <v>0</v>
      </c>
      <c r="S169" s="183">
        <v>0</v>
      </c>
      <c r="T169" s="184">
        <f t="shared" si="33"/>
        <v>0</v>
      </c>
      <c r="V169" s="318"/>
      <c r="AR169" s="24" t="s">
        <v>463</v>
      </c>
      <c r="AT169" s="24" t="s">
        <v>153</v>
      </c>
      <c r="AU169" s="24" t="s">
        <v>86</v>
      </c>
      <c r="AY169" s="24" t="s">
        <v>151</v>
      </c>
      <c r="BE169" s="185">
        <f t="shared" si="34"/>
        <v>2649</v>
      </c>
      <c r="BF169" s="185">
        <f t="shared" si="35"/>
        <v>0</v>
      </c>
      <c r="BG169" s="185">
        <f t="shared" si="36"/>
        <v>0</v>
      </c>
      <c r="BH169" s="185">
        <f t="shared" si="37"/>
        <v>0</v>
      </c>
      <c r="BI169" s="185">
        <f t="shared" si="38"/>
        <v>0</v>
      </c>
      <c r="BJ169" s="24" t="s">
        <v>11</v>
      </c>
      <c r="BK169" s="185">
        <f t="shared" si="39"/>
        <v>2649</v>
      </c>
      <c r="BL169" s="24" t="s">
        <v>463</v>
      </c>
      <c r="BM169" s="24" t="s">
        <v>709</v>
      </c>
    </row>
    <row r="170" spans="2:65" s="1" customFormat="1" ht="25.5" customHeight="1">
      <c r="B170" s="173"/>
      <c r="C170" s="174" t="s">
        <v>710</v>
      </c>
      <c r="D170" s="174" t="s">
        <v>153</v>
      </c>
      <c r="E170" s="175" t="s">
        <v>711</v>
      </c>
      <c r="F170" s="176" t="s">
        <v>644</v>
      </c>
      <c r="G170" s="177" t="s">
        <v>334</v>
      </c>
      <c r="H170" s="178">
        <v>290</v>
      </c>
      <c r="I170" s="179">
        <v>24.0808</v>
      </c>
      <c r="J170" s="180">
        <f t="shared" si="30"/>
        <v>6983</v>
      </c>
      <c r="K170" s="176" t="s">
        <v>5</v>
      </c>
      <c r="L170" s="39"/>
      <c r="M170" s="181" t="s">
        <v>5</v>
      </c>
      <c r="N170" s="182" t="s">
        <v>43</v>
      </c>
      <c r="O170" s="40"/>
      <c r="P170" s="183">
        <f t="shared" si="31"/>
        <v>0</v>
      </c>
      <c r="Q170" s="183">
        <v>0</v>
      </c>
      <c r="R170" s="183">
        <f t="shared" si="32"/>
        <v>0</v>
      </c>
      <c r="S170" s="183">
        <v>0</v>
      </c>
      <c r="T170" s="184">
        <f t="shared" si="33"/>
        <v>0</v>
      </c>
      <c r="V170" s="318"/>
      <c r="AR170" s="24" t="s">
        <v>463</v>
      </c>
      <c r="AT170" s="24" t="s">
        <v>153</v>
      </c>
      <c r="AU170" s="24" t="s">
        <v>86</v>
      </c>
      <c r="AY170" s="24" t="s">
        <v>151</v>
      </c>
      <c r="BE170" s="185">
        <f t="shared" si="34"/>
        <v>6983</v>
      </c>
      <c r="BF170" s="185">
        <f t="shared" si="35"/>
        <v>0</v>
      </c>
      <c r="BG170" s="185">
        <f t="shared" si="36"/>
        <v>0</v>
      </c>
      <c r="BH170" s="185">
        <f t="shared" si="37"/>
        <v>0</v>
      </c>
      <c r="BI170" s="185">
        <f t="shared" si="38"/>
        <v>0</v>
      </c>
      <c r="BJ170" s="24" t="s">
        <v>11</v>
      </c>
      <c r="BK170" s="185">
        <f t="shared" si="39"/>
        <v>6983</v>
      </c>
      <c r="BL170" s="24" t="s">
        <v>463</v>
      </c>
      <c r="BM170" s="24" t="s">
        <v>712</v>
      </c>
    </row>
    <row r="171" spans="2:65" s="1" customFormat="1" ht="25.5" customHeight="1">
      <c r="B171" s="173"/>
      <c r="C171" s="174" t="s">
        <v>713</v>
      </c>
      <c r="D171" s="174" t="s">
        <v>153</v>
      </c>
      <c r="E171" s="175" t="s">
        <v>714</v>
      </c>
      <c r="F171" s="176" t="s">
        <v>646</v>
      </c>
      <c r="G171" s="177" t="s">
        <v>334</v>
      </c>
      <c r="H171" s="178">
        <v>12</v>
      </c>
      <c r="I171" s="179">
        <v>24.0808</v>
      </c>
      <c r="J171" s="180">
        <f t="shared" si="30"/>
        <v>289</v>
      </c>
      <c r="K171" s="176" t="s">
        <v>5</v>
      </c>
      <c r="L171" s="39"/>
      <c r="M171" s="181" t="s">
        <v>5</v>
      </c>
      <c r="N171" s="182" t="s">
        <v>43</v>
      </c>
      <c r="O171" s="40"/>
      <c r="P171" s="183">
        <f t="shared" si="31"/>
        <v>0</v>
      </c>
      <c r="Q171" s="183">
        <v>0</v>
      </c>
      <c r="R171" s="183">
        <f t="shared" si="32"/>
        <v>0</v>
      </c>
      <c r="S171" s="183">
        <v>0</v>
      </c>
      <c r="T171" s="184">
        <f t="shared" si="33"/>
        <v>0</v>
      </c>
      <c r="V171" s="318"/>
      <c r="AR171" s="24" t="s">
        <v>463</v>
      </c>
      <c r="AT171" s="24" t="s">
        <v>153</v>
      </c>
      <c r="AU171" s="24" t="s">
        <v>86</v>
      </c>
      <c r="AY171" s="24" t="s">
        <v>151</v>
      </c>
      <c r="BE171" s="185">
        <f t="shared" si="34"/>
        <v>289</v>
      </c>
      <c r="BF171" s="185">
        <f t="shared" si="35"/>
        <v>0</v>
      </c>
      <c r="BG171" s="185">
        <f t="shared" si="36"/>
        <v>0</v>
      </c>
      <c r="BH171" s="185">
        <f t="shared" si="37"/>
        <v>0</v>
      </c>
      <c r="BI171" s="185">
        <f t="shared" si="38"/>
        <v>0</v>
      </c>
      <c r="BJ171" s="24" t="s">
        <v>11</v>
      </c>
      <c r="BK171" s="185">
        <f t="shared" si="39"/>
        <v>289</v>
      </c>
      <c r="BL171" s="24" t="s">
        <v>463</v>
      </c>
      <c r="BM171" s="24" t="s">
        <v>715</v>
      </c>
    </row>
    <row r="172" spans="2:65" s="1" customFormat="1" ht="25.5" customHeight="1">
      <c r="B172" s="173"/>
      <c r="C172" s="174" t="s">
        <v>716</v>
      </c>
      <c r="D172" s="174" t="s">
        <v>153</v>
      </c>
      <c r="E172" s="175" t="s">
        <v>717</v>
      </c>
      <c r="F172" s="176" t="s">
        <v>648</v>
      </c>
      <c r="G172" s="177" t="s">
        <v>334</v>
      </c>
      <c r="H172" s="178">
        <v>53</v>
      </c>
      <c r="I172" s="179">
        <v>24.0808</v>
      </c>
      <c r="J172" s="180">
        <f t="shared" si="30"/>
        <v>1276</v>
      </c>
      <c r="K172" s="176" t="s">
        <v>5</v>
      </c>
      <c r="L172" s="39"/>
      <c r="M172" s="181" t="s">
        <v>5</v>
      </c>
      <c r="N172" s="182" t="s">
        <v>43</v>
      </c>
      <c r="O172" s="40"/>
      <c r="P172" s="183">
        <f t="shared" si="31"/>
        <v>0</v>
      </c>
      <c r="Q172" s="183">
        <v>0</v>
      </c>
      <c r="R172" s="183">
        <f t="shared" si="32"/>
        <v>0</v>
      </c>
      <c r="S172" s="183">
        <v>0</v>
      </c>
      <c r="T172" s="184">
        <f t="shared" si="33"/>
        <v>0</v>
      </c>
      <c r="V172" s="318"/>
      <c r="AR172" s="24" t="s">
        <v>463</v>
      </c>
      <c r="AT172" s="24" t="s">
        <v>153</v>
      </c>
      <c r="AU172" s="24" t="s">
        <v>86</v>
      </c>
      <c r="AY172" s="24" t="s">
        <v>151</v>
      </c>
      <c r="BE172" s="185">
        <f t="shared" si="34"/>
        <v>1276</v>
      </c>
      <c r="BF172" s="185">
        <f t="shared" si="35"/>
        <v>0</v>
      </c>
      <c r="BG172" s="185">
        <f t="shared" si="36"/>
        <v>0</v>
      </c>
      <c r="BH172" s="185">
        <f t="shared" si="37"/>
        <v>0</v>
      </c>
      <c r="BI172" s="185">
        <f t="shared" si="38"/>
        <v>0</v>
      </c>
      <c r="BJ172" s="24" t="s">
        <v>11</v>
      </c>
      <c r="BK172" s="185">
        <f t="shared" si="39"/>
        <v>1276</v>
      </c>
      <c r="BL172" s="24" t="s">
        <v>463</v>
      </c>
      <c r="BM172" s="24" t="s">
        <v>718</v>
      </c>
    </row>
    <row r="173" spans="2:65" s="1" customFormat="1" ht="25.5" customHeight="1">
      <c r="B173" s="173"/>
      <c r="C173" s="174" t="s">
        <v>719</v>
      </c>
      <c r="D173" s="174" t="s">
        <v>153</v>
      </c>
      <c r="E173" s="175" t="s">
        <v>720</v>
      </c>
      <c r="F173" s="176" t="s">
        <v>651</v>
      </c>
      <c r="G173" s="177" t="s">
        <v>334</v>
      </c>
      <c r="H173" s="178">
        <v>27</v>
      </c>
      <c r="I173" s="179">
        <v>81.874719999999996</v>
      </c>
      <c r="J173" s="180">
        <f t="shared" si="30"/>
        <v>2211</v>
      </c>
      <c r="K173" s="176" t="s">
        <v>5</v>
      </c>
      <c r="L173" s="39"/>
      <c r="M173" s="181" t="s">
        <v>5</v>
      </c>
      <c r="N173" s="182" t="s">
        <v>43</v>
      </c>
      <c r="O173" s="40"/>
      <c r="P173" s="183">
        <f t="shared" si="31"/>
        <v>0</v>
      </c>
      <c r="Q173" s="183">
        <v>0</v>
      </c>
      <c r="R173" s="183">
        <f t="shared" si="32"/>
        <v>0</v>
      </c>
      <c r="S173" s="183">
        <v>0</v>
      </c>
      <c r="T173" s="184">
        <f t="shared" si="33"/>
        <v>0</v>
      </c>
      <c r="V173" s="318"/>
      <c r="AR173" s="24" t="s">
        <v>463</v>
      </c>
      <c r="AT173" s="24" t="s">
        <v>153</v>
      </c>
      <c r="AU173" s="24" t="s">
        <v>86</v>
      </c>
      <c r="AY173" s="24" t="s">
        <v>151</v>
      </c>
      <c r="BE173" s="185">
        <f t="shared" si="34"/>
        <v>2211</v>
      </c>
      <c r="BF173" s="185">
        <f t="shared" si="35"/>
        <v>0</v>
      </c>
      <c r="BG173" s="185">
        <f t="shared" si="36"/>
        <v>0</v>
      </c>
      <c r="BH173" s="185">
        <f t="shared" si="37"/>
        <v>0</v>
      </c>
      <c r="BI173" s="185">
        <f t="shared" si="38"/>
        <v>0</v>
      </c>
      <c r="BJ173" s="24" t="s">
        <v>11</v>
      </c>
      <c r="BK173" s="185">
        <f t="shared" si="39"/>
        <v>2211</v>
      </c>
      <c r="BL173" s="24" t="s">
        <v>463</v>
      </c>
      <c r="BM173" s="24" t="s">
        <v>721</v>
      </c>
    </row>
    <row r="174" spans="2:65" s="1" customFormat="1" ht="16.5" customHeight="1">
      <c r="B174" s="173"/>
      <c r="C174" s="174" t="s">
        <v>722</v>
      </c>
      <c r="D174" s="174" t="s">
        <v>153</v>
      </c>
      <c r="E174" s="175" t="s">
        <v>723</v>
      </c>
      <c r="F174" s="176" t="s">
        <v>724</v>
      </c>
      <c r="G174" s="177" t="s">
        <v>527</v>
      </c>
      <c r="H174" s="178">
        <v>2</v>
      </c>
      <c r="I174" s="179">
        <v>313.05039999999997</v>
      </c>
      <c r="J174" s="180">
        <f t="shared" si="30"/>
        <v>626</v>
      </c>
      <c r="K174" s="176" t="s">
        <v>5</v>
      </c>
      <c r="L174" s="39"/>
      <c r="M174" s="181" t="s">
        <v>5</v>
      </c>
      <c r="N174" s="182" t="s">
        <v>43</v>
      </c>
      <c r="O174" s="40"/>
      <c r="P174" s="183">
        <f t="shared" si="31"/>
        <v>0</v>
      </c>
      <c r="Q174" s="183">
        <v>0</v>
      </c>
      <c r="R174" s="183">
        <f t="shared" si="32"/>
        <v>0</v>
      </c>
      <c r="S174" s="183">
        <v>0</v>
      </c>
      <c r="T174" s="184">
        <f t="shared" si="33"/>
        <v>0</v>
      </c>
      <c r="V174" s="318"/>
      <c r="AR174" s="24" t="s">
        <v>463</v>
      </c>
      <c r="AT174" s="24" t="s">
        <v>153</v>
      </c>
      <c r="AU174" s="24" t="s">
        <v>86</v>
      </c>
      <c r="AY174" s="24" t="s">
        <v>151</v>
      </c>
      <c r="BE174" s="185">
        <f t="shared" si="34"/>
        <v>626</v>
      </c>
      <c r="BF174" s="185">
        <f t="shared" si="35"/>
        <v>0</v>
      </c>
      <c r="BG174" s="185">
        <f t="shared" si="36"/>
        <v>0</v>
      </c>
      <c r="BH174" s="185">
        <f t="shared" si="37"/>
        <v>0</v>
      </c>
      <c r="BI174" s="185">
        <f t="shared" si="38"/>
        <v>0</v>
      </c>
      <c r="BJ174" s="24" t="s">
        <v>11</v>
      </c>
      <c r="BK174" s="185">
        <f t="shared" si="39"/>
        <v>626</v>
      </c>
      <c r="BL174" s="24" t="s">
        <v>463</v>
      </c>
      <c r="BM174" s="24" t="s">
        <v>725</v>
      </c>
    </row>
    <row r="175" spans="2:65" s="1" customFormat="1" ht="16.5" customHeight="1">
      <c r="B175" s="173"/>
      <c r="C175" s="174" t="s">
        <v>726</v>
      </c>
      <c r="D175" s="174" t="s">
        <v>153</v>
      </c>
      <c r="E175" s="175" t="s">
        <v>727</v>
      </c>
      <c r="F175" s="176" t="s">
        <v>728</v>
      </c>
      <c r="G175" s="177" t="s">
        <v>527</v>
      </c>
      <c r="H175" s="178">
        <v>88</v>
      </c>
      <c r="I175" s="179">
        <v>14.44848</v>
      </c>
      <c r="J175" s="180">
        <f t="shared" si="30"/>
        <v>1271</v>
      </c>
      <c r="K175" s="176" t="s">
        <v>5</v>
      </c>
      <c r="L175" s="39"/>
      <c r="M175" s="181" t="s">
        <v>5</v>
      </c>
      <c r="N175" s="182" t="s">
        <v>43</v>
      </c>
      <c r="O175" s="40"/>
      <c r="P175" s="183">
        <f t="shared" si="31"/>
        <v>0</v>
      </c>
      <c r="Q175" s="183">
        <v>0</v>
      </c>
      <c r="R175" s="183">
        <f t="shared" si="32"/>
        <v>0</v>
      </c>
      <c r="S175" s="183">
        <v>0</v>
      </c>
      <c r="T175" s="184">
        <f t="shared" si="33"/>
        <v>0</v>
      </c>
      <c r="V175" s="318"/>
      <c r="AR175" s="24" t="s">
        <v>463</v>
      </c>
      <c r="AT175" s="24" t="s">
        <v>153</v>
      </c>
      <c r="AU175" s="24" t="s">
        <v>86</v>
      </c>
      <c r="AY175" s="24" t="s">
        <v>151</v>
      </c>
      <c r="BE175" s="185">
        <f t="shared" si="34"/>
        <v>1271</v>
      </c>
      <c r="BF175" s="185">
        <f t="shared" si="35"/>
        <v>0</v>
      </c>
      <c r="BG175" s="185">
        <f t="shared" si="36"/>
        <v>0</v>
      </c>
      <c r="BH175" s="185">
        <f t="shared" si="37"/>
        <v>0</v>
      </c>
      <c r="BI175" s="185">
        <f t="shared" si="38"/>
        <v>0</v>
      </c>
      <c r="BJ175" s="24" t="s">
        <v>11</v>
      </c>
      <c r="BK175" s="185">
        <f t="shared" si="39"/>
        <v>1271</v>
      </c>
      <c r="BL175" s="24" t="s">
        <v>463</v>
      </c>
      <c r="BM175" s="24" t="s">
        <v>729</v>
      </c>
    </row>
    <row r="176" spans="2:65" s="1" customFormat="1" ht="16.5" customHeight="1">
      <c r="B176" s="173"/>
      <c r="C176" s="174" t="s">
        <v>730</v>
      </c>
      <c r="D176" s="174" t="s">
        <v>153</v>
      </c>
      <c r="E176" s="175" t="s">
        <v>731</v>
      </c>
      <c r="F176" s="176" t="s">
        <v>732</v>
      </c>
      <c r="G176" s="177" t="s">
        <v>527</v>
      </c>
      <c r="H176" s="178">
        <v>12</v>
      </c>
      <c r="I176" s="179">
        <v>46.957560000000001</v>
      </c>
      <c r="J176" s="180">
        <f t="shared" si="30"/>
        <v>563</v>
      </c>
      <c r="K176" s="176" t="s">
        <v>5</v>
      </c>
      <c r="L176" s="39"/>
      <c r="M176" s="181" t="s">
        <v>5</v>
      </c>
      <c r="N176" s="182" t="s">
        <v>43</v>
      </c>
      <c r="O176" s="40"/>
      <c r="P176" s="183">
        <f t="shared" si="31"/>
        <v>0</v>
      </c>
      <c r="Q176" s="183">
        <v>0</v>
      </c>
      <c r="R176" s="183">
        <f t="shared" si="32"/>
        <v>0</v>
      </c>
      <c r="S176" s="183">
        <v>0</v>
      </c>
      <c r="T176" s="184">
        <f t="shared" si="33"/>
        <v>0</v>
      </c>
      <c r="V176" s="318"/>
      <c r="AR176" s="24" t="s">
        <v>463</v>
      </c>
      <c r="AT176" s="24" t="s">
        <v>153</v>
      </c>
      <c r="AU176" s="24" t="s">
        <v>86</v>
      </c>
      <c r="AY176" s="24" t="s">
        <v>151</v>
      </c>
      <c r="BE176" s="185">
        <f t="shared" si="34"/>
        <v>563</v>
      </c>
      <c r="BF176" s="185">
        <f t="shared" si="35"/>
        <v>0</v>
      </c>
      <c r="BG176" s="185">
        <f t="shared" si="36"/>
        <v>0</v>
      </c>
      <c r="BH176" s="185">
        <f t="shared" si="37"/>
        <v>0</v>
      </c>
      <c r="BI176" s="185">
        <f t="shared" si="38"/>
        <v>0</v>
      </c>
      <c r="BJ176" s="24" t="s">
        <v>11</v>
      </c>
      <c r="BK176" s="185">
        <f t="shared" si="39"/>
        <v>563</v>
      </c>
      <c r="BL176" s="24" t="s">
        <v>463</v>
      </c>
      <c r="BM176" s="24" t="s">
        <v>733</v>
      </c>
    </row>
    <row r="177" spans="2:65" s="1" customFormat="1" ht="16.5" customHeight="1">
      <c r="B177" s="173"/>
      <c r="C177" s="174" t="s">
        <v>655</v>
      </c>
      <c r="D177" s="174" t="s">
        <v>153</v>
      </c>
      <c r="E177" s="175" t="s">
        <v>734</v>
      </c>
      <c r="F177" s="176" t="s">
        <v>654</v>
      </c>
      <c r="G177" s="177" t="s">
        <v>527</v>
      </c>
      <c r="H177" s="178">
        <v>4</v>
      </c>
      <c r="I177" s="179">
        <v>102.3434</v>
      </c>
      <c r="J177" s="180">
        <f t="shared" si="30"/>
        <v>409</v>
      </c>
      <c r="K177" s="176" t="s">
        <v>5</v>
      </c>
      <c r="L177" s="39"/>
      <c r="M177" s="181" t="s">
        <v>5</v>
      </c>
      <c r="N177" s="182" t="s">
        <v>43</v>
      </c>
      <c r="O177" s="40"/>
      <c r="P177" s="183">
        <f t="shared" si="31"/>
        <v>0</v>
      </c>
      <c r="Q177" s="183">
        <v>0</v>
      </c>
      <c r="R177" s="183">
        <f t="shared" si="32"/>
        <v>0</v>
      </c>
      <c r="S177" s="183">
        <v>0</v>
      </c>
      <c r="T177" s="184">
        <f t="shared" si="33"/>
        <v>0</v>
      </c>
      <c r="V177" s="318"/>
      <c r="AR177" s="24" t="s">
        <v>463</v>
      </c>
      <c r="AT177" s="24" t="s">
        <v>153</v>
      </c>
      <c r="AU177" s="24" t="s">
        <v>86</v>
      </c>
      <c r="AY177" s="24" t="s">
        <v>151</v>
      </c>
      <c r="BE177" s="185">
        <f t="shared" si="34"/>
        <v>409</v>
      </c>
      <c r="BF177" s="185">
        <f t="shared" si="35"/>
        <v>0</v>
      </c>
      <c r="BG177" s="185">
        <f t="shared" si="36"/>
        <v>0</v>
      </c>
      <c r="BH177" s="185">
        <f t="shared" si="37"/>
        <v>0</v>
      </c>
      <c r="BI177" s="185">
        <f t="shared" si="38"/>
        <v>0</v>
      </c>
      <c r="BJ177" s="24" t="s">
        <v>11</v>
      </c>
      <c r="BK177" s="185">
        <f t="shared" si="39"/>
        <v>409</v>
      </c>
      <c r="BL177" s="24" t="s">
        <v>463</v>
      </c>
      <c r="BM177" s="24" t="s">
        <v>735</v>
      </c>
    </row>
    <row r="178" spans="2:65" s="1" customFormat="1" ht="16.5" customHeight="1">
      <c r="B178" s="173"/>
      <c r="C178" s="174" t="s">
        <v>736</v>
      </c>
      <c r="D178" s="174" t="s">
        <v>153</v>
      </c>
      <c r="E178" s="175" t="s">
        <v>737</v>
      </c>
      <c r="F178" s="176" t="s">
        <v>657</v>
      </c>
      <c r="G178" s="177" t="s">
        <v>527</v>
      </c>
      <c r="H178" s="178">
        <v>1</v>
      </c>
      <c r="I178" s="179">
        <v>102.3434</v>
      </c>
      <c r="J178" s="180">
        <f t="shared" si="30"/>
        <v>102</v>
      </c>
      <c r="K178" s="176" t="s">
        <v>5</v>
      </c>
      <c r="L178" s="39"/>
      <c r="M178" s="181" t="s">
        <v>5</v>
      </c>
      <c r="N178" s="182" t="s">
        <v>43</v>
      </c>
      <c r="O178" s="40"/>
      <c r="P178" s="183">
        <f t="shared" si="31"/>
        <v>0</v>
      </c>
      <c r="Q178" s="183">
        <v>0</v>
      </c>
      <c r="R178" s="183">
        <f t="shared" si="32"/>
        <v>0</v>
      </c>
      <c r="S178" s="183">
        <v>0</v>
      </c>
      <c r="T178" s="184">
        <f t="shared" si="33"/>
        <v>0</v>
      </c>
      <c r="V178" s="318"/>
      <c r="AR178" s="24" t="s">
        <v>463</v>
      </c>
      <c r="AT178" s="24" t="s">
        <v>153</v>
      </c>
      <c r="AU178" s="24" t="s">
        <v>86</v>
      </c>
      <c r="AY178" s="24" t="s">
        <v>151</v>
      </c>
      <c r="BE178" s="185">
        <f t="shared" si="34"/>
        <v>102</v>
      </c>
      <c r="BF178" s="185">
        <f t="shared" si="35"/>
        <v>0</v>
      </c>
      <c r="BG178" s="185">
        <f t="shared" si="36"/>
        <v>0</v>
      </c>
      <c r="BH178" s="185">
        <f t="shared" si="37"/>
        <v>0</v>
      </c>
      <c r="BI178" s="185">
        <f t="shared" si="38"/>
        <v>0</v>
      </c>
      <c r="BJ178" s="24" t="s">
        <v>11</v>
      </c>
      <c r="BK178" s="185">
        <f t="shared" si="39"/>
        <v>102</v>
      </c>
      <c r="BL178" s="24" t="s">
        <v>463</v>
      </c>
      <c r="BM178" s="24" t="s">
        <v>738</v>
      </c>
    </row>
    <row r="179" spans="2:65" s="1" customFormat="1" ht="16.5" customHeight="1">
      <c r="B179" s="173"/>
      <c r="C179" s="174" t="s">
        <v>658</v>
      </c>
      <c r="D179" s="174" t="s">
        <v>153</v>
      </c>
      <c r="E179" s="175" t="s">
        <v>739</v>
      </c>
      <c r="F179" s="176" t="s">
        <v>660</v>
      </c>
      <c r="G179" s="177" t="s">
        <v>527</v>
      </c>
      <c r="H179" s="178">
        <v>1</v>
      </c>
      <c r="I179" s="179">
        <v>102.3434</v>
      </c>
      <c r="J179" s="180">
        <f t="shared" si="30"/>
        <v>102</v>
      </c>
      <c r="K179" s="176" t="s">
        <v>5</v>
      </c>
      <c r="L179" s="39"/>
      <c r="M179" s="181" t="s">
        <v>5</v>
      </c>
      <c r="N179" s="182" t="s">
        <v>43</v>
      </c>
      <c r="O179" s="40"/>
      <c r="P179" s="183">
        <f t="shared" si="31"/>
        <v>0</v>
      </c>
      <c r="Q179" s="183">
        <v>0</v>
      </c>
      <c r="R179" s="183">
        <f t="shared" si="32"/>
        <v>0</v>
      </c>
      <c r="S179" s="183">
        <v>0</v>
      </c>
      <c r="T179" s="184">
        <f t="shared" si="33"/>
        <v>0</v>
      </c>
      <c r="V179" s="318"/>
      <c r="AR179" s="24" t="s">
        <v>463</v>
      </c>
      <c r="AT179" s="24" t="s">
        <v>153</v>
      </c>
      <c r="AU179" s="24" t="s">
        <v>86</v>
      </c>
      <c r="AY179" s="24" t="s">
        <v>151</v>
      </c>
      <c r="BE179" s="185">
        <f t="shared" si="34"/>
        <v>102</v>
      </c>
      <c r="BF179" s="185">
        <f t="shared" si="35"/>
        <v>0</v>
      </c>
      <c r="BG179" s="185">
        <f t="shared" si="36"/>
        <v>0</v>
      </c>
      <c r="BH179" s="185">
        <f t="shared" si="37"/>
        <v>0</v>
      </c>
      <c r="BI179" s="185">
        <f t="shared" si="38"/>
        <v>0</v>
      </c>
      <c r="BJ179" s="24" t="s">
        <v>11</v>
      </c>
      <c r="BK179" s="185">
        <f t="shared" si="39"/>
        <v>102</v>
      </c>
      <c r="BL179" s="24" t="s">
        <v>463</v>
      </c>
      <c r="BM179" s="24" t="s">
        <v>740</v>
      </c>
    </row>
    <row r="180" spans="2:65" s="1" customFormat="1" ht="16.5" customHeight="1">
      <c r="B180" s="173"/>
      <c r="C180" s="174" t="s">
        <v>741</v>
      </c>
      <c r="D180" s="174" t="s">
        <v>153</v>
      </c>
      <c r="E180" s="175" t="s">
        <v>742</v>
      </c>
      <c r="F180" s="176" t="s">
        <v>663</v>
      </c>
      <c r="G180" s="177" t="s">
        <v>527</v>
      </c>
      <c r="H180" s="178">
        <v>4</v>
      </c>
      <c r="I180" s="179">
        <v>102.3434</v>
      </c>
      <c r="J180" s="180">
        <f t="shared" si="30"/>
        <v>409</v>
      </c>
      <c r="K180" s="176" t="s">
        <v>5</v>
      </c>
      <c r="L180" s="39"/>
      <c r="M180" s="181" t="s">
        <v>5</v>
      </c>
      <c r="N180" s="182" t="s">
        <v>43</v>
      </c>
      <c r="O180" s="40"/>
      <c r="P180" s="183">
        <f t="shared" si="31"/>
        <v>0</v>
      </c>
      <c r="Q180" s="183">
        <v>0</v>
      </c>
      <c r="R180" s="183">
        <f t="shared" si="32"/>
        <v>0</v>
      </c>
      <c r="S180" s="183">
        <v>0</v>
      </c>
      <c r="T180" s="184">
        <f t="shared" si="33"/>
        <v>0</v>
      </c>
      <c r="V180" s="318"/>
      <c r="AR180" s="24" t="s">
        <v>463</v>
      </c>
      <c r="AT180" s="24" t="s">
        <v>153</v>
      </c>
      <c r="AU180" s="24" t="s">
        <v>86</v>
      </c>
      <c r="AY180" s="24" t="s">
        <v>151</v>
      </c>
      <c r="BE180" s="185">
        <f t="shared" si="34"/>
        <v>409</v>
      </c>
      <c r="BF180" s="185">
        <f t="shared" si="35"/>
        <v>0</v>
      </c>
      <c r="BG180" s="185">
        <f t="shared" si="36"/>
        <v>0</v>
      </c>
      <c r="BH180" s="185">
        <f t="shared" si="37"/>
        <v>0</v>
      </c>
      <c r="BI180" s="185">
        <f t="shared" si="38"/>
        <v>0</v>
      </c>
      <c r="BJ180" s="24" t="s">
        <v>11</v>
      </c>
      <c r="BK180" s="185">
        <f t="shared" si="39"/>
        <v>409</v>
      </c>
      <c r="BL180" s="24" t="s">
        <v>463</v>
      </c>
      <c r="BM180" s="24" t="s">
        <v>743</v>
      </c>
    </row>
    <row r="181" spans="2:65" s="1" customFormat="1" ht="16.5" customHeight="1">
      <c r="B181" s="173"/>
      <c r="C181" s="174" t="s">
        <v>744</v>
      </c>
      <c r="D181" s="174" t="s">
        <v>153</v>
      </c>
      <c r="E181" s="175" t="s">
        <v>745</v>
      </c>
      <c r="F181" s="176" t="s">
        <v>666</v>
      </c>
      <c r="G181" s="177" t="s">
        <v>527</v>
      </c>
      <c r="H181" s="178">
        <v>6</v>
      </c>
      <c r="I181" s="179">
        <v>102.3434</v>
      </c>
      <c r="J181" s="180">
        <f t="shared" si="30"/>
        <v>614</v>
      </c>
      <c r="K181" s="176" t="s">
        <v>5</v>
      </c>
      <c r="L181" s="39"/>
      <c r="M181" s="181" t="s">
        <v>5</v>
      </c>
      <c r="N181" s="182" t="s">
        <v>43</v>
      </c>
      <c r="O181" s="40"/>
      <c r="P181" s="183">
        <f t="shared" si="31"/>
        <v>0</v>
      </c>
      <c r="Q181" s="183">
        <v>0</v>
      </c>
      <c r="R181" s="183">
        <f t="shared" si="32"/>
        <v>0</v>
      </c>
      <c r="S181" s="183">
        <v>0</v>
      </c>
      <c r="T181" s="184">
        <f t="shared" si="33"/>
        <v>0</v>
      </c>
      <c r="V181" s="318"/>
      <c r="AR181" s="24" t="s">
        <v>463</v>
      </c>
      <c r="AT181" s="24" t="s">
        <v>153</v>
      </c>
      <c r="AU181" s="24" t="s">
        <v>86</v>
      </c>
      <c r="AY181" s="24" t="s">
        <v>151</v>
      </c>
      <c r="BE181" s="185">
        <f t="shared" si="34"/>
        <v>614</v>
      </c>
      <c r="BF181" s="185">
        <f t="shared" si="35"/>
        <v>0</v>
      </c>
      <c r="BG181" s="185">
        <f t="shared" si="36"/>
        <v>0</v>
      </c>
      <c r="BH181" s="185">
        <f t="shared" si="37"/>
        <v>0</v>
      </c>
      <c r="BI181" s="185">
        <f t="shared" si="38"/>
        <v>0</v>
      </c>
      <c r="BJ181" s="24" t="s">
        <v>11</v>
      </c>
      <c r="BK181" s="185">
        <f t="shared" si="39"/>
        <v>614</v>
      </c>
      <c r="BL181" s="24" t="s">
        <v>463</v>
      </c>
      <c r="BM181" s="24" t="s">
        <v>746</v>
      </c>
    </row>
    <row r="182" spans="2:65" s="1" customFormat="1" ht="38.25" customHeight="1">
      <c r="B182" s="173"/>
      <c r="C182" s="174" t="s">
        <v>747</v>
      </c>
      <c r="D182" s="174" t="s">
        <v>153</v>
      </c>
      <c r="E182" s="175" t="s">
        <v>748</v>
      </c>
      <c r="F182" s="176" t="s">
        <v>671</v>
      </c>
      <c r="G182" s="177" t="s">
        <v>527</v>
      </c>
      <c r="H182" s="178">
        <v>5</v>
      </c>
      <c r="I182" s="179">
        <v>349.17160000000001</v>
      </c>
      <c r="J182" s="180">
        <f t="shared" si="30"/>
        <v>1746</v>
      </c>
      <c r="K182" s="176" t="s">
        <v>5</v>
      </c>
      <c r="L182" s="39"/>
      <c r="M182" s="181" t="s">
        <v>5</v>
      </c>
      <c r="N182" s="182" t="s">
        <v>43</v>
      </c>
      <c r="O182" s="40"/>
      <c r="P182" s="183">
        <f t="shared" si="31"/>
        <v>0</v>
      </c>
      <c r="Q182" s="183">
        <v>0</v>
      </c>
      <c r="R182" s="183">
        <f t="shared" si="32"/>
        <v>0</v>
      </c>
      <c r="S182" s="183">
        <v>0</v>
      </c>
      <c r="T182" s="184">
        <f t="shared" si="33"/>
        <v>0</v>
      </c>
      <c r="V182" s="318"/>
      <c r="AR182" s="24" t="s">
        <v>463</v>
      </c>
      <c r="AT182" s="24" t="s">
        <v>153</v>
      </c>
      <c r="AU182" s="24" t="s">
        <v>86</v>
      </c>
      <c r="AY182" s="24" t="s">
        <v>151</v>
      </c>
      <c r="BE182" s="185">
        <f t="shared" si="34"/>
        <v>1746</v>
      </c>
      <c r="BF182" s="185">
        <f t="shared" si="35"/>
        <v>0</v>
      </c>
      <c r="BG182" s="185">
        <f t="shared" si="36"/>
        <v>0</v>
      </c>
      <c r="BH182" s="185">
        <f t="shared" si="37"/>
        <v>0</v>
      </c>
      <c r="BI182" s="185">
        <f t="shared" si="38"/>
        <v>0</v>
      </c>
      <c r="BJ182" s="24" t="s">
        <v>11</v>
      </c>
      <c r="BK182" s="185">
        <f t="shared" si="39"/>
        <v>1746</v>
      </c>
      <c r="BL182" s="24" t="s">
        <v>463</v>
      </c>
      <c r="BM182" s="24" t="s">
        <v>749</v>
      </c>
    </row>
    <row r="183" spans="2:65" s="1" customFormat="1" ht="25.5" customHeight="1">
      <c r="B183" s="173"/>
      <c r="C183" s="174" t="s">
        <v>750</v>
      </c>
      <c r="D183" s="174" t="s">
        <v>153</v>
      </c>
      <c r="E183" s="175" t="s">
        <v>751</v>
      </c>
      <c r="F183" s="176" t="s">
        <v>674</v>
      </c>
      <c r="G183" s="177" t="s">
        <v>527</v>
      </c>
      <c r="H183" s="178">
        <v>3</v>
      </c>
      <c r="I183" s="179">
        <v>397.33319999999998</v>
      </c>
      <c r="J183" s="180">
        <f t="shared" si="30"/>
        <v>1192</v>
      </c>
      <c r="K183" s="176" t="s">
        <v>5</v>
      </c>
      <c r="L183" s="39"/>
      <c r="M183" s="181" t="s">
        <v>5</v>
      </c>
      <c r="N183" s="182" t="s">
        <v>43</v>
      </c>
      <c r="O183" s="40"/>
      <c r="P183" s="183">
        <f t="shared" si="31"/>
        <v>0</v>
      </c>
      <c r="Q183" s="183">
        <v>0</v>
      </c>
      <c r="R183" s="183">
        <f t="shared" si="32"/>
        <v>0</v>
      </c>
      <c r="S183" s="183">
        <v>0</v>
      </c>
      <c r="T183" s="184">
        <f t="shared" si="33"/>
        <v>0</v>
      </c>
      <c r="V183" s="318"/>
      <c r="AR183" s="24" t="s">
        <v>463</v>
      </c>
      <c r="AT183" s="24" t="s">
        <v>153</v>
      </c>
      <c r="AU183" s="24" t="s">
        <v>86</v>
      </c>
      <c r="AY183" s="24" t="s">
        <v>151</v>
      </c>
      <c r="BE183" s="185">
        <f t="shared" si="34"/>
        <v>1192</v>
      </c>
      <c r="BF183" s="185">
        <f t="shared" si="35"/>
        <v>0</v>
      </c>
      <c r="BG183" s="185">
        <f t="shared" si="36"/>
        <v>0</v>
      </c>
      <c r="BH183" s="185">
        <f t="shared" si="37"/>
        <v>0</v>
      </c>
      <c r="BI183" s="185">
        <f t="shared" si="38"/>
        <v>0</v>
      </c>
      <c r="BJ183" s="24" t="s">
        <v>11</v>
      </c>
      <c r="BK183" s="185">
        <f t="shared" si="39"/>
        <v>1192</v>
      </c>
      <c r="BL183" s="24" t="s">
        <v>463</v>
      </c>
      <c r="BM183" s="24" t="s">
        <v>752</v>
      </c>
    </row>
    <row r="184" spans="2:65" s="1" customFormat="1" ht="25.5" customHeight="1">
      <c r="B184" s="173"/>
      <c r="C184" s="174" t="s">
        <v>753</v>
      </c>
      <c r="D184" s="174" t="s">
        <v>153</v>
      </c>
      <c r="E184" s="175" t="s">
        <v>754</v>
      </c>
      <c r="F184" s="176" t="s">
        <v>677</v>
      </c>
      <c r="G184" s="177" t="s">
        <v>527</v>
      </c>
      <c r="H184" s="178">
        <v>12</v>
      </c>
      <c r="I184" s="179">
        <v>433.45439999999996</v>
      </c>
      <c r="J184" s="180">
        <f t="shared" si="30"/>
        <v>5201</v>
      </c>
      <c r="K184" s="176" t="s">
        <v>5</v>
      </c>
      <c r="L184" s="39"/>
      <c r="M184" s="181" t="s">
        <v>5</v>
      </c>
      <c r="N184" s="182" t="s">
        <v>43</v>
      </c>
      <c r="O184" s="40"/>
      <c r="P184" s="183">
        <f t="shared" si="31"/>
        <v>0</v>
      </c>
      <c r="Q184" s="183">
        <v>0</v>
      </c>
      <c r="R184" s="183">
        <f t="shared" si="32"/>
        <v>0</v>
      </c>
      <c r="S184" s="183">
        <v>0</v>
      </c>
      <c r="T184" s="184">
        <f t="shared" si="33"/>
        <v>0</v>
      </c>
      <c r="V184" s="318"/>
      <c r="AR184" s="24" t="s">
        <v>463</v>
      </c>
      <c r="AT184" s="24" t="s">
        <v>153</v>
      </c>
      <c r="AU184" s="24" t="s">
        <v>86</v>
      </c>
      <c r="AY184" s="24" t="s">
        <v>151</v>
      </c>
      <c r="BE184" s="185">
        <f t="shared" si="34"/>
        <v>5201</v>
      </c>
      <c r="BF184" s="185">
        <f t="shared" si="35"/>
        <v>0</v>
      </c>
      <c r="BG184" s="185">
        <f t="shared" si="36"/>
        <v>0</v>
      </c>
      <c r="BH184" s="185">
        <f t="shared" si="37"/>
        <v>0</v>
      </c>
      <c r="BI184" s="185">
        <f t="shared" si="38"/>
        <v>0</v>
      </c>
      <c r="BJ184" s="24" t="s">
        <v>11</v>
      </c>
      <c r="BK184" s="185">
        <f t="shared" si="39"/>
        <v>5201</v>
      </c>
      <c r="BL184" s="24" t="s">
        <v>463</v>
      </c>
      <c r="BM184" s="24" t="s">
        <v>755</v>
      </c>
    </row>
    <row r="185" spans="2:65" s="1" customFormat="1" ht="25.5" customHeight="1">
      <c r="B185" s="173"/>
      <c r="C185" s="174" t="s">
        <v>661</v>
      </c>
      <c r="D185" s="174" t="s">
        <v>153</v>
      </c>
      <c r="E185" s="175" t="s">
        <v>756</v>
      </c>
      <c r="F185" s="176" t="s">
        <v>680</v>
      </c>
      <c r="G185" s="177" t="s">
        <v>527</v>
      </c>
      <c r="H185" s="178">
        <v>2</v>
      </c>
      <c r="I185" s="179">
        <v>433.45439999999996</v>
      </c>
      <c r="J185" s="180">
        <f t="shared" si="30"/>
        <v>867</v>
      </c>
      <c r="K185" s="176" t="s">
        <v>5</v>
      </c>
      <c r="L185" s="39"/>
      <c r="M185" s="181" t="s">
        <v>5</v>
      </c>
      <c r="N185" s="182" t="s">
        <v>43</v>
      </c>
      <c r="O185" s="40"/>
      <c r="P185" s="183">
        <f t="shared" si="31"/>
        <v>0</v>
      </c>
      <c r="Q185" s="183">
        <v>0</v>
      </c>
      <c r="R185" s="183">
        <f t="shared" si="32"/>
        <v>0</v>
      </c>
      <c r="S185" s="183">
        <v>0</v>
      </c>
      <c r="T185" s="184">
        <f t="shared" si="33"/>
        <v>0</v>
      </c>
      <c r="V185" s="318"/>
      <c r="AR185" s="24" t="s">
        <v>463</v>
      </c>
      <c r="AT185" s="24" t="s">
        <v>153</v>
      </c>
      <c r="AU185" s="24" t="s">
        <v>86</v>
      </c>
      <c r="AY185" s="24" t="s">
        <v>151</v>
      </c>
      <c r="BE185" s="185">
        <f t="shared" si="34"/>
        <v>867</v>
      </c>
      <c r="BF185" s="185">
        <f t="shared" si="35"/>
        <v>0</v>
      </c>
      <c r="BG185" s="185">
        <f t="shared" si="36"/>
        <v>0</v>
      </c>
      <c r="BH185" s="185">
        <f t="shared" si="37"/>
        <v>0</v>
      </c>
      <c r="BI185" s="185">
        <f t="shared" si="38"/>
        <v>0</v>
      </c>
      <c r="BJ185" s="24" t="s">
        <v>11</v>
      </c>
      <c r="BK185" s="185">
        <f t="shared" si="39"/>
        <v>867</v>
      </c>
      <c r="BL185" s="24" t="s">
        <v>463</v>
      </c>
      <c r="BM185" s="24" t="s">
        <v>757</v>
      </c>
    </row>
    <row r="186" spans="2:65" s="1" customFormat="1" ht="25.5" customHeight="1">
      <c r="B186" s="173"/>
      <c r="C186" s="174" t="s">
        <v>758</v>
      </c>
      <c r="D186" s="174" t="s">
        <v>153</v>
      </c>
      <c r="E186" s="175" t="s">
        <v>759</v>
      </c>
      <c r="F186" s="176" t="s">
        <v>683</v>
      </c>
      <c r="G186" s="177" t="s">
        <v>527</v>
      </c>
      <c r="H186" s="178">
        <v>5</v>
      </c>
      <c r="I186" s="179">
        <v>433.45439999999996</v>
      </c>
      <c r="J186" s="180">
        <f t="shared" si="30"/>
        <v>2167</v>
      </c>
      <c r="K186" s="176" t="s">
        <v>5</v>
      </c>
      <c r="L186" s="39"/>
      <c r="M186" s="181" t="s">
        <v>5</v>
      </c>
      <c r="N186" s="182" t="s">
        <v>43</v>
      </c>
      <c r="O186" s="40"/>
      <c r="P186" s="183">
        <f t="shared" si="31"/>
        <v>0</v>
      </c>
      <c r="Q186" s="183">
        <v>0</v>
      </c>
      <c r="R186" s="183">
        <f t="shared" si="32"/>
        <v>0</v>
      </c>
      <c r="S186" s="183">
        <v>0</v>
      </c>
      <c r="T186" s="184">
        <f t="shared" si="33"/>
        <v>0</v>
      </c>
      <c r="V186" s="318"/>
      <c r="AR186" s="24" t="s">
        <v>463</v>
      </c>
      <c r="AT186" s="24" t="s">
        <v>153</v>
      </c>
      <c r="AU186" s="24" t="s">
        <v>86</v>
      </c>
      <c r="AY186" s="24" t="s">
        <v>151</v>
      </c>
      <c r="BE186" s="185">
        <f t="shared" si="34"/>
        <v>2167</v>
      </c>
      <c r="BF186" s="185">
        <f t="shared" si="35"/>
        <v>0</v>
      </c>
      <c r="BG186" s="185">
        <f t="shared" si="36"/>
        <v>0</v>
      </c>
      <c r="BH186" s="185">
        <f t="shared" si="37"/>
        <v>0</v>
      </c>
      <c r="BI186" s="185">
        <f t="shared" si="38"/>
        <v>0</v>
      </c>
      <c r="BJ186" s="24" t="s">
        <v>11</v>
      </c>
      <c r="BK186" s="185">
        <f t="shared" si="39"/>
        <v>2167</v>
      </c>
      <c r="BL186" s="24" t="s">
        <v>463</v>
      </c>
      <c r="BM186" s="24" t="s">
        <v>760</v>
      </c>
    </row>
    <row r="187" spans="2:65" s="1" customFormat="1" ht="16.5" customHeight="1">
      <c r="B187" s="173"/>
      <c r="C187" s="174" t="s">
        <v>664</v>
      </c>
      <c r="D187" s="174" t="s">
        <v>153</v>
      </c>
      <c r="E187" s="175" t="s">
        <v>761</v>
      </c>
      <c r="F187" s="176" t="s">
        <v>762</v>
      </c>
      <c r="G187" s="177" t="s">
        <v>527</v>
      </c>
      <c r="H187" s="178">
        <v>1</v>
      </c>
      <c r="I187" s="179">
        <v>192.6464</v>
      </c>
      <c r="J187" s="180">
        <f t="shared" si="30"/>
        <v>193</v>
      </c>
      <c r="K187" s="176" t="s">
        <v>5</v>
      </c>
      <c r="L187" s="39"/>
      <c r="M187" s="181" t="s">
        <v>5</v>
      </c>
      <c r="N187" s="182" t="s">
        <v>43</v>
      </c>
      <c r="O187" s="40"/>
      <c r="P187" s="183">
        <f t="shared" si="31"/>
        <v>0</v>
      </c>
      <c r="Q187" s="183">
        <v>0</v>
      </c>
      <c r="R187" s="183">
        <f t="shared" si="32"/>
        <v>0</v>
      </c>
      <c r="S187" s="183">
        <v>0</v>
      </c>
      <c r="T187" s="184">
        <f t="shared" si="33"/>
        <v>0</v>
      </c>
      <c r="V187" s="318"/>
      <c r="AR187" s="24" t="s">
        <v>463</v>
      </c>
      <c r="AT187" s="24" t="s">
        <v>153</v>
      </c>
      <c r="AU187" s="24" t="s">
        <v>86</v>
      </c>
      <c r="AY187" s="24" t="s">
        <v>151</v>
      </c>
      <c r="BE187" s="185">
        <f t="shared" si="34"/>
        <v>193</v>
      </c>
      <c r="BF187" s="185">
        <f t="shared" si="35"/>
        <v>0</v>
      </c>
      <c r="BG187" s="185">
        <f t="shared" si="36"/>
        <v>0</v>
      </c>
      <c r="BH187" s="185">
        <f t="shared" si="37"/>
        <v>0</v>
      </c>
      <c r="BI187" s="185">
        <f t="shared" si="38"/>
        <v>0</v>
      </c>
      <c r="BJ187" s="24" t="s">
        <v>11</v>
      </c>
      <c r="BK187" s="185">
        <f t="shared" si="39"/>
        <v>193</v>
      </c>
      <c r="BL187" s="24" t="s">
        <v>463</v>
      </c>
      <c r="BM187" s="24" t="s">
        <v>763</v>
      </c>
    </row>
    <row r="188" spans="2:65" s="1" customFormat="1" ht="16.5" customHeight="1">
      <c r="B188" s="173"/>
      <c r="C188" s="174" t="s">
        <v>764</v>
      </c>
      <c r="D188" s="174" t="s">
        <v>153</v>
      </c>
      <c r="E188" s="175" t="s">
        <v>765</v>
      </c>
      <c r="F188" s="176" t="s">
        <v>766</v>
      </c>
      <c r="G188" s="177" t="s">
        <v>527</v>
      </c>
      <c r="H188" s="178">
        <v>1</v>
      </c>
      <c r="I188" s="179">
        <v>192.6464</v>
      </c>
      <c r="J188" s="180">
        <f t="shared" si="30"/>
        <v>193</v>
      </c>
      <c r="K188" s="176" t="s">
        <v>5</v>
      </c>
      <c r="L188" s="39"/>
      <c r="M188" s="181" t="s">
        <v>5</v>
      </c>
      <c r="N188" s="182" t="s">
        <v>43</v>
      </c>
      <c r="O188" s="40"/>
      <c r="P188" s="183">
        <f t="shared" si="31"/>
        <v>0</v>
      </c>
      <c r="Q188" s="183">
        <v>0</v>
      </c>
      <c r="R188" s="183">
        <f t="shared" si="32"/>
        <v>0</v>
      </c>
      <c r="S188" s="183">
        <v>0</v>
      </c>
      <c r="T188" s="184">
        <f t="shared" si="33"/>
        <v>0</v>
      </c>
      <c r="V188" s="318"/>
      <c r="AR188" s="24" t="s">
        <v>463</v>
      </c>
      <c r="AT188" s="24" t="s">
        <v>153</v>
      </c>
      <c r="AU188" s="24" t="s">
        <v>86</v>
      </c>
      <c r="AY188" s="24" t="s">
        <v>151</v>
      </c>
      <c r="BE188" s="185">
        <f t="shared" si="34"/>
        <v>193</v>
      </c>
      <c r="BF188" s="185">
        <f t="shared" si="35"/>
        <v>0</v>
      </c>
      <c r="BG188" s="185">
        <f t="shared" si="36"/>
        <v>0</v>
      </c>
      <c r="BH188" s="185">
        <f t="shared" si="37"/>
        <v>0</v>
      </c>
      <c r="BI188" s="185">
        <f t="shared" si="38"/>
        <v>0</v>
      </c>
      <c r="BJ188" s="24" t="s">
        <v>11</v>
      </c>
      <c r="BK188" s="185">
        <f t="shared" si="39"/>
        <v>193</v>
      </c>
      <c r="BL188" s="24" t="s">
        <v>463</v>
      </c>
      <c r="BM188" s="24" t="s">
        <v>767</v>
      </c>
    </row>
    <row r="189" spans="2:65" s="1" customFormat="1" ht="16.5" customHeight="1">
      <c r="B189" s="173"/>
      <c r="C189" s="174" t="s">
        <v>28</v>
      </c>
      <c r="D189" s="174" t="s">
        <v>153</v>
      </c>
      <c r="E189" s="175" t="s">
        <v>768</v>
      </c>
      <c r="F189" s="176" t="s">
        <v>769</v>
      </c>
      <c r="G189" s="177" t="s">
        <v>527</v>
      </c>
      <c r="H189" s="178">
        <v>2</v>
      </c>
      <c r="I189" s="179">
        <v>144.48480000000001</v>
      </c>
      <c r="J189" s="180">
        <f t="shared" si="30"/>
        <v>289</v>
      </c>
      <c r="K189" s="176" t="s">
        <v>5</v>
      </c>
      <c r="L189" s="39"/>
      <c r="M189" s="181" t="s">
        <v>5</v>
      </c>
      <c r="N189" s="182" t="s">
        <v>43</v>
      </c>
      <c r="O189" s="40"/>
      <c r="P189" s="183">
        <f t="shared" si="31"/>
        <v>0</v>
      </c>
      <c r="Q189" s="183">
        <v>0</v>
      </c>
      <c r="R189" s="183">
        <f t="shared" si="32"/>
        <v>0</v>
      </c>
      <c r="S189" s="183">
        <v>0</v>
      </c>
      <c r="T189" s="184">
        <f t="shared" si="33"/>
        <v>0</v>
      </c>
      <c r="V189" s="318"/>
      <c r="AR189" s="24" t="s">
        <v>463</v>
      </c>
      <c r="AT189" s="24" t="s">
        <v>153</v>
      </c>
      <c r="AU189" s="24" t="s">
        <v>86</v>
      </c>
      <c r="AY189" s="24" t="s">
        <v>151</v>
      </c>
      <c r="BE189" s="185">
        <f t="shared" si="34"/>
        <v>289</v>
      </c>
      <c r="BF189" s="185">
        <f t="shared" si="35"/>
        <v>0</v>
      </c>
      <c r="BG189" s="185">
        <f t="shared" si="36"/>
        <v>0</v>
      </c>
      <c r="BH189" s="185">
        <f t="shared" si="37"/>
        <v>0</v>
      </c>
      <c r="BI189" s="185">
        <f t="shared" si="38"/>
        <v>0</v>
      </c>
      <c r="BJ189" s="24" t="s">
        <v>11</v>
      </c>
      <c r="BK189" s="185">
        <f t="shared" si="39"/>
        <v>289</v>
      </c>
      <c r="BL189" s="24" t="s">
        <v>463</v>
      </c>
      <c r="BM189" s="24" t="s">
        <v>770</v>
      </c>
    </row>
    <row r="190" spans="2:65" s="1" customFormat="1" ht="16.5" customHeight="1">
      <c r="B190" s="173"/>
      <c r="C190" s="174" t="s">
        <v>771</v>
      </c>
      <c r="D190" s="174" t="s">
        <v>153</v>
      </c>
      <c r="E190" s="175" t="s">
        <v>772</v>
      </c>
      <c r="F190" s="176" t="s">
        <v>773</v>
      </c>
      <c r="G190" s="177" t="s">
        <v>619</v>
      </c>
      <c r="H190" s="178">
        <v>10</v>
      </c>
      <c r="I190" s="179">
        <v>457.53519999999997</v>
      </c>
      <c r="J190" s="180">
        <f t="shared" si="30"/>
        <v>4575</v>
      </c>
      <c r="K190" s="176" t="s">
        <v>5</v>
      </c>
      <c r="L190" s="39"/>
      <c r="M190" s="181" t="s">
        <v>5</v>
      </c>
      <c r="N190" s="182" t="s">
        <v>43</v>
      </c>
      <c r="O190" s="40"/>
      <c r="P190" s="183">
        <f t="shared" si="31"/>
        <v>0</v>
      </c>
      <c r="Q190" s="183">
        <v>0</v>
      </c>
      <c r="R190" s="183">
        <f t="shared" si="32"/>
        <v>0</v>
      </c>
      <c r="S190" s="183">
        <v>0</v>
      </c>
      <c r="T190" s="184">
        <f t="shared" si="33"/>
        <v>0</v>
      </c>
      <c r="V190" s="318"/>
      <c r="AR190" s="24" t="s">
        <v>463</v>
      </c>
      <c r="AT190" s="24" t="s">
        <v>153</v>
      </c>
      <c r="AU190" s="24" t="s">
        <v>86</v>
      </c>
      <c r="AY190" s="24" t="s">
        <v>151</v>
      </c>
      <c r="BE190" s="185">
        <f t="shared" si="34"/>
        <v>4575</v>
      </c>
      <c r="BF190" s="185">
        <f t="shared" si="35"/>
        <v>0</v>
      </c>
      <c r="BG190" s="185">
        <f t="shared" si="36"/>
        <v>0</v>
      </c>
      <c r="BH190" s="185">
        <f t="shared" si="37"/>
        <v>0</v>
      </c>
      <c r="BI190" s="185">
        <f t="shared" si="38"/>
        <v>0</v>
      </c>
      <c r="BJ190" s="24" t="s">
        <v>11</v>
      </c>
      <c r="BK190" s="185">
        <f t="shared" si="39"/>
        <v>4575</v>
      </c>
      <c r="BL190" s="24" t="s">
        <v>463</v>
      </c>
      <c r="BM190" s="24" t="s">
        <v>774</v>
      </c>
    </row>
    <row r="191" spans="2:65" s="1" customFormat="1" ht="16.5" customHeight="1">
      <c r="B191" s="173"/>
      <c r="C191" s="174" t="s">
        <v>669</v>
      </c>
      <c r="D191" s="174" t="s">
        <v>153</v>
      </c>
      <c r="E191" s="175" t="s">
        <v>775</v>
      </c>
      <c r="F191" s="176" t="s">
        <v>776</v>
      </c>
      <c r="G191" s="177" t="s">
        <v>619</v>
      </c>
      <c r="H191" s="178">
        <v>2</v>
      </c>
      <c r="I191" s="179">
        <v>505.6968</v>
      </c>
      <c r="J191" s="180">
        <f t="shared" si="30"/>
        <v>1011</v>
      </c>
      <c r="K191" s="176" t="s">
        <v>5</v>
      </c>
      <c r="L191" s="39"/>
      <c r="M191" s="181" t="s">
        <v>5</v>
      </c>
      <c r="N191" s="182" t="s">
        <v>43</v>
      </c>
      <c r="O191" s="40"/>
      <c r="P191" s="183">
        <f t="shared" si="31"/>
        <v>0</v>
      </c>
      <c r="Q191" s="183">
        <v>0</v>
      </c>
      <c r="R191" s="183">
        <f t="shared" si="32"/>
        <v>0</v>
      </c>
      <c r="S191" s="183">
        <v>0</v>
      </c>
      <c r="T191" s="184">
        <f t="shared" si="33"/>
        <v>0</v>
      </c>
      <c r="V191" s="318"/>
      <c r="AR191" s="24" t="s">
        <v>463</v>
      </c>
      <c r="AT191" s="24" t="s">
        <v>153</v>
      </c>
      <c r="AU191" s="24" t="s">
        <v>86</v>
      </c>
      <c r="AY191" s="24" t="s">
        <v>151</v>
      </c>
      <c r="BE191" s="185">
        <f t="shared" si="34"/>
        <v>1011</v>
      </c>
      <c r="BF191" s="185">
        <f t="shared" si="35"/>
        <v>0</v>
      </c>
      <c r="BG191" s="185">
        <f t="shared" si="36"/>
        <v>0</v>
      </c>
      <c r="BH191" s="185">
        <f t="shared" si="37"/>
        <v>0</v>
      </c>
      <c r="BI191" s="185">
        <f t="shared" si="38"/>
        <v>0</v>
      </c>
      <c r="BJ191" s="24" t="s">
        <v>11</v>
      </c>
      <c r="BK191" s="185">
        <f t="shared" si="39"/>
        <v>1011</v>
      </c>
      <c r="BL191" s="24" t="s">
        <v>463</v>
      </c>
      <c r="BM191" s="24" t="s">
        <v>777</v>
      </c>
    </row>
    <row r="192" spans="2:65" s="1" customFormat="1" ht="16.5" customHeight="1">
      <c r="B192" s="173"/>
      <c r="C192" s="174" t="s">
        <v>778</v>
      </c>
      <c r="D192" s="174" t="s">
        <v>153</v>
      </c>
      <c r="E192" s="175" t="s">
        <v>779</v>
      </c>
      <c r="F192" s="176" t="s">
        <v>780</v>
      </c>
      <c r="G192" s="177" t="s">
        <v>619</v>
      </c>
      <c r="H192" s="178">
        <v>1</v>
      </c>
      <c r="I192" s="179">
        <v>505.6968</v>
      </c>
      <c r="J192" s="180">
        <f t="shared" si="30"/>
        <v>506</v>
      </c>
      <c r="K192" s="176" t="s">
        <v>5</v>
      </c>
      <c r="L192" s="39"/>
      <c r="M192" s="181" t="s">
        <v>5</v>
      </c>
      <c r="N192" s="182" t="s">
        <v>43</v>
      </c>
      <c r="O192" s="40"/>
      <c r="P192" s="183">
        <f t="shared" si="31"/>
        <v>0</v>
      </c>
      <c r="Q192" s="183">
        <v>0</v>
      </c>
      <c r="R192" s="183">
        <f t="shared" si="32"/>
        <v>0</v>
      </c>
      <c r="S192" s="183">
        <v>0</v>
      </c>
      <c r="T192" s="184">
        <f t="shared" si="33"/>
        <v>0</v>
      </c>
      <c r="V192" s="318"/>
      <c r="AR192" s="24" t="s">
        <v>463</v>
      </c>
      <c r="AT192" s="24" t="s">
        <v>153</v>
      </c>
      <c r="AU192" s="24" t="s">
        <v>86</v>
      </c>
      <c r="AY192" s="24" t="s">
        <v>151</v>
      </c>
      <c r="BE192" s="185">
        <f t="shared" si="34"/>
        <v>506</v>
      </c>
      <c r="BF192" s="185">
        <f t="shared" si="35"/>
        <v>0</v>
      </c>
      <c r="BG192" s="185">
        <f t="shared" si="36"/>
        <v>0</v>
      </c>
      <c r="BH192" s="185">
        <f t="shared" si="37"/>
        <v>0</v>
      </c>
      <c r="BI192" s="185">
        <f t="shared" si="38"/>
        <v>0</v>
      </c>
      <c r="BJ192" s="24" t="s">
        <v>11</v>
      </c>
      <c r="BK192" s="185">
        <f t="shared" si="39"/>
        <v>506</v>
      </c>
      <c r="BL192" s="24" t="s">
        <v>463</v>
      </c>
      <c r="BM192" s="24" t="s">
        <v>781</v>
      </c>
    </row>
    <row r="193" spans="2:65" s="1" customFormat="1" ht="16.5" customHeight="1">
      <c r="B193" s="173"/>
      <c r="C193" s="174" t="s">
        <v>672</v>
      </c>
      <c r="D193" s="174" t="s">
        <v>153</v>
      </c>
      <c r="E193" s="175" t="s">
        <v>782</v>
      </c>
      <c r="F193" s="176" t="s">
        <v>783</v>
      </c>
      <c r="G193" s="177" t="s">
        <v>619</v>
      </c>
      <c r="H193" s="178">
        <v>1</v>
      </c>
      <c r="I193" s="179">
        <v>505.6968</v>
      </c>
      <c r="J193" s="180">
        <f t="shared" si="30"/>
        <v>506</v>
      </c>
      <c r="K193" s="176" t="s">
        <v>5</v>
      </c>
      <c r="L193" s="39"/>
      <c r="M193" s="181" t="s">
        <v>5</v>
      </c>
      <c r="N193" s="182" t="s">
        <v>43</v>
      </c>
      <c r="O193" s="40"/>
      <c r="P193" s="183">
        <f t="shared" si="31"/>
        <v>0</v>
      </c>
      <c r="Q193" s="183">
        <v>0</v>
      </c>
      <c r="R193" s="183">
        <f t="shared" si="32"/>
        <v>0</v>
      </c>
      <c r="S193" s="183">
        <v>0</v>
      </c>
      <c r="T193" s="184">
        <f t="shared" si="33"/>
        <v>0</v>
      </c>
      <c r="V193" s="318"/>
      <c r="AR193" s="24" t="s">
        <v>463</v>
      </c>
      <c r="AT193" s="24" t="s">
        <v>153</v>
      </c>
      <c r="AU193" s="24" t="s">
        <v>86</v>
      </c>
      <c r="AY193" s="24" t="s">
        <v>151</v>
      </c>
      <c r="BE193" s="185">
        <f t="shared" si="34"/>
        <v>506</v>
      </c>
      <c r="BF193" s="185">
        <f t="shared" si="35"/>
        <v>0</v>
      </c>
      <c r="BG193" s="185">
        <f t="shared" si="36"/>
        <v>0</v>
      </c>
      <c r="BH193" s="185">
        <f t="shared" si="37"/>
        <v>0</v>
      </c>
      <c r="BI193" s="185">
        <f t="shared" si="38"/>
        <v>0</v>
      </c>
      <c r="BJ193" s="24" t="s">
        <v>11</v>
      </c>
      <c r="BK193" s="185">
        <f t="shared" si="39"/>
        <v>506</v>
      </c>
      <c r="BL193" s="24" t="s">
        <v>463</v>
      </c>
      <c r="BM193" s="24" t="s">
        <v>784</v>
      </c>
    </row>
    <row r="194" spans="2:65" s="1" customFormat="1" ht="16.5" customHeight="1">
      <c r="B194" s="173"/>
      <c r="C194" s="174" t="s">
        <v>785</v>
      </c>
      <c r="D194" s="174" t="s">
        <v>153</v>
      </c>
      <c r="E194" s="175" t="s">
        <v>786</v>
      </c>
      <c r="F194" s="176" t="s">
        <v>787</v>
      </c>
      <c r="G194" s="177" t="s">
        <v>619</v>
      </c>
      <c r="H194" s="178">
        <v>4</v>
      </c>
      <c r="I194" s="179">
        <v>457.53519999999997</v>
      </c>
      <c r="J194" s="180">
        <f t="shared" si="30"/>
        <v>1830</v>
      </c>
      <c r="K194" s="176" t="s">
        <v>5</v>
      </c>
      <c r="L194" s="39"/>
      <c r="M194" s="181" t="s">
        <v>5</v>
      </c>
      <c r="N194" s="182" t="s">
        <v>43</v>
      </c>
      <c r="O194" s="40"/>
      <c r="P194" s="183">
        <f t="shared" si="31"/>
        <v>0</v>
      </c>
      <c r="Q194" s="183">
        <v>0</v>
      </c>
      <c r="R194" s="183">
        <f t="shared" si="32"/>
        <v>0</v>
      </c>
      <c r="S194" s="183">
        <v>0</v>
      </c>
      <c r="T194" s="184">
        <f t="shared" si="33"/>
        <v>0</v>
      </c>
      <c r="V194" s="318"/>
      <c r="AR194" s="24" t="s">
        <v>463</v>
      </c>
      <c r="AT194" s="24" t="s">
        <v>153</v>
      </c>
      <c r="AU194" s="24" t="s">
        <v>86</v>
      </c>
      <c r="AY194" s="24" t="s">
        <v>151</v>
      </c>
      <c r="BE194" s="185">
        <f t="shared" si="34"/>
        <v>1830</v>
      </c>
      <c r="BF194" s="185">
        <f t="shared" si="35"/>
        <v>0</v>
      </c>
      <c r="BG194" s="185">
        <f t="shared" si="36"/>
        <v>0</v>
      </c>
      <c r="BH194" s="185">
        <f t="shared" si="37"/>
        <v>0</v>
      </c>
      <c r="BI194" s="185">
        <f t="shared" si="38"/>
        <v>0</v>
      </c>
      <c r="BJ194" s="24" t="s">
        <v>11</v>
      </c>
      <c r="BK194" s="185">
        <f t="shared" si="39"/>
        <v>1830</v>
      </c>
      <c r="BL194" s="24" t="s">
        <v>463</v>
      </c>
      <c r="BM194" s="24" t="s">
        <v>788</v>
      </c>
    </row>
    <row r="195" spans="2:65" s="1" customFormat="1" ht="16.5" customHeight="1">
      <c r="B195" s="173"/>
      <c r="C195" s="174" t="s">
        <v>675</v>
      </c>
      <c r="D195" s="174" t="s">
        <v>153</v>
      </c>
      <c r="E195" s="175" t="s">
        <v>789</v>
      </c>
      <c r="F195" s="176" t="s">
        <v>790</v>
      </c>
      <c r="G195" s="177" t="s">
        <v>619</v>
      </c>
      <c r="H195" s="178">
        <v>10</v>
      </c>
      <c r="I195" s="179">
        <v>469.57560000000001</v>
      </c>
      <c r="J195" s="180">
        <f t="shared" si="30"/>
        <v>4696</v>
      </c>
      <c r="K195" s="176" t="s">
        <v>5</v>
      </c>
      <c r="L195" s="39"/>
      <c r="M195" s="181" t="s">
        <v>5</v>
      </c>
      <c r="N195" s="182" t="s">
        <v>43</v>
      </c>
      <c r="O195" s="40"/>
      <c r="P195" s="183">
        <f t="shared" si="31"/>
        <v>0</v>
      </c>
      <c r="Q195" s="183">
        <v>0</v>
      </c>
      <c r="R195" s="183">
        <f t="shared" si="32"/>
        <v>0</v>
      </c>
      <c r="S195" s="183">
        <v>0</v>
      </c>
      <c r="T195" s="184">
        <f t="shared" si="33"/>
        <v>0</v>
      </c>
      <c r="V195" s="318"/>
      <c r="AR195" s="24" t="s">
        <v>463</v>
      </c>
      <c r="AT195" s="24" t="s">
        <v>153</v>
      </c>
      <c r="AU195" s="24" t="s">
        <v>86</v>
      </c>
      <c r="AY195" s="24" t="s">
        <v>151</v>
      </c>
      <c r="BE195" s="185">
        <f t="shared" si="34"/>
        <v>4696</v>
      </c>
      <c r="BF195" s="185">
        <f t="shared" si="35"/>
        <v>0</v>
      </c>
      <c r="BG195" s="185">
        <f t="shared" si="36"/>
        <v>0</v>
      </c>
      <c r="BH195" s="185">
        <f t="shared" si="37"/>
        <v>0</v>
      </c>
      <c r="BI195" s="185">
        <f t="shared" si="38"/>
        <v>0</v>
      </c>
      <c r="BJ195" s="24" t="s">
        <v>11</v>
      </c>
      <c r="BK195" s="185">
        <f t="shared" si="39"/>
        <v>4696</v>
      </c>
      <c r="BL195" s="24" t="s">
        <v>463</v>
      </c>
      <c r="BM195" s="24" t="s">
        <v>791</v>
      </c>
    </row>
    <row r="196" spans="2:65" s="1" customFormat="1" ht="16.5" customHeight="1">
      <c r="B196" s="173"/>
      <c r="C196" s="174" t="s">
        <v>792</v>
      </c>
      <c r="D196" s="174" t="s">
        <v>153</v>
      </c>
      <c r="E196" s="175" t="s">
        <v>793</v>
      </c>
      <c r="F196" s="176" t="s">
        <v>794</v>
      </c>
      <c r="G196" s="177" t="s">
        <v>619</v>
      </c>
      <c r="H196" s="178">
        <v>2</v>
      </c>
      <c r="I196" s="179">
        <v>469.57560000000001</v>
      </c>
      <c r="J196" s="180">
        <f t="shared" si="30"/>
        <v>939</v>
      </c>
      <c r="K196" s="176" t="s">
        <v>5</v>
      </c>
      <c r="L196" s="39"/>
      <c r="M196" s="181" t="s">
        <v>5</v>
      </c>
      <c r="N196" s="182" t="s">
        <v>43</v>
      </c>
      <c r="O196" s="40"/>
      <c r="P196" s="183">
        <f t="shared" si="31"/>
        <v>0</v>
      </c>
      <c r="Q196" s="183">
        <v>0</v>
      </c>
      <c r="R196" s="183">
        <f t="shared" si="32"/>
        <v>0</v>
      </c>
      <c r="S196" s="183">
        <v>0</v>
      </c>
      <c r="T196" s="184">
        <f t="shared" si="33"/>
        <v>0</v>
      </c>
      <c r="V196" s="318"/>
      <c r="AR196" s="24" t="s">
        <v>463</v>
      </c>
      <c r="AT196" s="24" t="s">
        <v>153</v>
      </c>
      <c r="AU196" s="24" t="s">
        <v>86</v>
      </c>
      <c r="AY196" s="24" t="s">
        <v>151</v>
      </c>
      <c r="BE196" s="185">
        <f t="shared" si="34"/>
        <v>939</v>
      </c>
      <c r="BF196" s="185">
        <f t="shared" si="35"/>
        <v>0</v>
      </c>
      <c r="BG196" s="185">
        <f t="shared" si="36"/>
        <v>0</v>
      </c>
      <c r="BH196" s="185">
        <f t="shared" si="37"/>
        <v>0</v>
      </c>
      <c r="BI196" s="185">
        <f t="shared" si="38"/>
        <v>0</v>
      </c>
      <c r="BJ196" s="24" t="s">
        <v>11</v>
      </c>
      <c r="BK196" s="185">
        <f t="shared" si="39"/>
        <v>939</v>
      </c>
      <c r="BL196" s="24" t="s">
        <v>463</v>
      </c>
      <c r="BM196" s="24" t="s">
        <v>795</v>
      </c>
    </row>
    <row r="197" spans="2:65" s="1" customFormat="1" ht="16.5" customHeight="1">
      <c r="B197" s="173"/>
      <c r="C197" s="174" t="s">
        <v>678</v>
      </c>
      <c r="D197" s="174" t="s">
        <v>153</v>
      </c>
      <c r="E197" s="175" t="s">
        <v>796</v>
      </c>
      <c r="F197" s="176" t="s">
        <v>797</v>
      </c>
      <c r="G197" s="177" t="s">
        <v>619</v>
      </c>
      <c r="H197" s="178">
        <v>2</v>
      </c>
      <c r="I197" s="179">
        <v>505.6968</v>
      </c>
      <c r="J197" s="180">
        <f t="shared" si="30"/>
        <v>1011</v>
      </c>
      <c r="K197" s="176" t="s">
        <v>5</v>
      </c>
      <c r="L197" s="39"/>
      <c r="M197" s="181" t="s">
        <v>5</v>
      </c>
      <c r="N197" s="182" t="s">
        <v>43</v>
      </c>
      <c r="O197" s="40"/>
      <c r="P197" s="183">
        <f t="shared" si="31"/>
        <v>0</v>
      </c>
      <c r="Q197" s="183">
        <v>0</v>
      </c>
      <c r="R197" s="183">
        <f t="shared" si="32"/>
        <v>0</v>
      </c>
      <c r="S197" s="183">
        <v>0</v>
      </c>
      <c r="T197" s="184">
        <f t="shared" si="33"/>
        <v>0</v>
      </c>
      <c r="V197" s="318"/>
      <c r="AR197" s="24" t="s">
        <v>463</v>
      </c>
      <c r="AT197" s="24" t="s">
        <v>153</v>
      </c>
      <c r="AU197" s="24" t="s">
        <v>86</v>
      </c>
      <c r="AY197" s="24" t="s">
        <v>151</v>
      </c>
      <c r="BE197" s="185">
        <f t="shared" si="34"/>
        <v>1011</v>
      </c>
      <c r="BF197" s="185">
        <f t="shared" si="35"/>
        <v>0</v>
      </c>
      <c r="BG197" s="185">
        <f t="shared" si="36"/>
        <v>0</v>
      </c>
      <c r="BH197" s="185">
        <f t="shared" si="37"/>
        <v>0</v>
      </c>
      <c r="BI197" s="185">
        <f t="shared" si="38"/>
        <v>0</v>
      </c>
      <c r="BJ197" s="24" t="s">
        <v>11</v>
      </c>
      <c r="BK197" s="185">
        <f t="shared" si="39"/>
        <v>1011</v>
      </c>
      <c r="BL197" s="24" t="s">
        <v>463</v>
      </c>
      <c r="BM197" s="24" t="s">
        <v>798</v>
      </c>
    </row>
    <row r="198" spans="2:65" s="1" customFormat="1" ht="16.5" customHeight="1">
      <c r="B198" s="173"/>
      <c r="C198" s="174" t="s">
        <v>799</v>
      </c>
      <c r="D198" s="174" t="s">
        <v>153</v>
      </c>
      <c r="E198" s="175" t="s">
        <v>800</v>
      </c>
      <c r="F198" s="176" t="s">
        <v>801</v>
      </c>
      <c r="G198" s="177" t="s">
        <v>619</v>
      </c>
      <c r="H198" s="178">
        <v>10</v>
      </c>
      <c r="I198" s="179">
        <v>710.3836</v>
      </c>
      <c r="J198" s="180">
        <f t="shared" si="30"/>
        <v>7104</v>
      </c>
      <c r="K198" s="176" t="s">
        <v>5</v>
      </c>
      <c r="L198" s="39"/>
      <c r="M198" s="181" t="s">
        <v>5</v>
      </c>
      <c r="N198" s="182" t="s">
        <v>43</v>
      </c>
      <c r="O198" s="40"/>
      <c r="P198" s="183">
        <f t="shared" si="31"/>
        <v>0</v>
      </c>
      <c r="Q198" s="183">
        <v>0</v>
      </c>
      <c r="R198" s="183">
        <f t="shared" si="32"/>
        <v>0</v>
      </c>
      <c r="S198" s="183">
        <v>0</v>
      </c>
      <c r="T198" s="184">
        <f t="shared" si="33"/>
        <v>0</v>
      </c>
      <c r="V198" s="318"/>
      <c r="AR198" s="24" t="s">
        <v>463</v>
      </c>
      <c r="AT198" s="24" t="s">
        <v>153</v>
      </c>
      <c r="AU198" s="24" t="s">
        <v>86</v>
      </c>
      <c r="AY198" s="24" t="s">
        <v>151</v>
      </c>
      <c r="BE198" s="185">
        <f t="shared" si="34"/>
        <v>7104</v>
      </c>
      <c r="BF198" s="185">
        <f t="shared" si="35"/>
        <v>0</v>
      </c>
      <c r="BG198" s="185">
        <f t="shared" si="36"/>
        <v>0</v>
      </c>
      <c r="BH198" s="185">
        <f t="shared" si="37"/>
        <v>0</v>
      </c>
      <c r="BI198" s="185">
        <f t="shared" si="38"/>
        <v>0</v>
      </c>
      <c r="BJ198" s="24" t="s">
        <v>11</v>
      </c>
      <c r="BK198" s="185">
        <f t="shared" si="39"/>
        <v>7104</v>
      </c>
      <c r="BL198" s="24" t="s">
        <v>463</v>
      </c>
      <c r="BM198" s="24" t="s">
        <v>802</v>
      </c>
    </row>
    <row r="199" spans="2:65" s="1" customFormat="1" ht="16.5" customHeight="1">
      <c r="B199" s="173"/>
      <c r="C199" s="174" t="s">
        <v>681</v>
      </c>
      <c r="D199" s="174" t="s">
        <v>153</v>
      </c>
      <c r="E199" s="175" t="s">
        <v>617</v>
      </c>
      <c r="F199" s="176" t="s">
        <v>618</v>
      </c>
      <c r="G199" s="177" t="s">
        <v>619</v>
      </c>
      <c r="H199" s="178">
        <v>2</v>
      </c>
      <c r="I199" s="179">
        <v>710.3836</v>
      </c>
      <c r="J199" s="180">
        <f t="shared" si="30"/>
        <v>1421</v>
      </c>
      <c r="K199" s="176" t="s">
        <v>5</v>
      </c>
      <c r="L199" s="39"/>
      <c r="M199" s="181" t="s">
        <v>5</v>
      </c>
      <c r="N199" s="182" t="s">
        <v>43</v>
      </c>
      <c r="O199" s="40"/>
      <c r="P199" s="183">
        <f t="shared" si="31"/>
        <v>0</v>
      </c>
      <c r="Q199" s="183">
        <v>0</v>
      </c>
      <c r="R199" s="183">
        <f t="shared" si="32"/>
        <v>0</v>
      </c>
      <c r="S199" s="183">
        <v>0</v>
      </c>
      <c r="T199" s="184">
        <f t="shared" si="33"/>
        <v>0</v>
      </c>
      <c r="V199" s="318"/>
      <c r="AR199" s="24" t="s">
        <v>463</v>
      </c>
      <c r="AT199" s="24" t="s">
        <v>153</v>
      </c>
      <c r="AU199" s="24" t="s">
        <v>86</v>
      </c>
      <c r="AY199" s="24" t="s">
        <v>151</v>
      </c>
      <c r="BE199" s="185">
        <f t="shared" si="34"/>
        <v>1421</v>
      </c>
      <c r="BF199" s="185">
        <f t="shared" si="35"/>
        <v>0</v>
      </c>
      <c r="BG199" s="185">
        <f t="shared" si="36"/>
        <v>0</v>
      </c>
      <c r="BH199" s="185">
        <f t="shared" si="37"/>
        <v>0</v>
      </c>
      <c r="BI199" s="185">
        <f t="shared" si="38"/>
        <v>0</v>
      </c>
      <c r="BJ199" s="24" t="s">
        <v>11</v>
      </c>
      <c r="BK199" s="185">
        <f t="shared" si="39"/>
        <v>1421</v>
      </c>
      <c r="BL199" s="24" t="s">
        <v>463</v>
      </c>
      <c r="BM199" s="24" t="s">
        <v>803</v>
      </c>
    </row>
    <row r="200" spans="2:65" s="1" customFormat="1" ht="16.5" customHeight="1">
      <c r="B200" s="173"/>
      <c r="C200" s="174" t="s">
        <v>804</v>
      </c>
      <c r="D200" s="174" t="s">
        <v>153</v>
      </c>
      <c r="E200" s="175" t="s">
        <v>805</v>
      </c>
      <c r="F200" s="176" t="s">
        <v>624</v>
      </c>
      <c r="G200" s="177" t="s">
        <v>334</v>
      </c>
      <c r="H200" s="178">
        <v>10</v>
      </c>
      <c r="I200" s="179">
        <v>45.753520000000002</v>
      </c>
      <c r="J200" s="180">
        <f t="shared" ref="J200:J202" si="40">ROUND(I200*H200,0)</f>
        <v>458</v>
      </c>
      <c r="K200" s="176" t="s">
        <v>5</v>
      </c>
      <c r="L200" s="39"/>
      <c r="M200" s="181" t="s">
        <v>5</v>
      </c>
      <c r="N200" s="182" t="s">
        <v>43</v>
      </c>
      <c r="O200" s="40"/>
      <c r="P200" s="183">
        <f t="shared" ref="P200:P202" si="41">O200*H200</f>
        <v>0</v>
      </c>
      <c r="Q200" s="183">
        <v>0</v>
      </c>
      <c r="R200" s="183">
        <f t="shared" ref="R200:R202" si="42">Q200*H200</f>
        <v>0</v>
      </c>
      <c r="S200" s="183">
        <v>0</v>
      </c>
      <c r="T200" s="184">
        <f t="shared" ref="T200:T202" si="43">S200*H200</f>
        <v>0</v>
      </c>
      <c r="V200" s="318"/>
      <c r="AR200" s="24" t="s">
        <v>463</v>
      </c>
      <c r="AT200" s="24" t="s">
        <v>153</v>
      </c>
      <c r="AU200" s="24" t="s">
        <v>86</v>
      </c>
      <c r="AY200" s="24" t="s">
        <v>151</v>
      </c>
      <c r="BE200" s="185">
        <f t="shared" si="34"/>
        <v>458</v>
      </c>
      <c r="BF200" s="185">
        <f t="shared" si="35"/>
        <v>0</v>
      </c>
      <c r="BG200" s="185">
        <f t="shared" si="36"/>
        <v>0</v>
      </c>
      <c r="BH200" s="185">
        <f t="shared" si="37"/>
        <v>0</v>
      </c>
      <c r="BI200" s="185">
        <f t="shared" si="38"/>
        <v>0</v>
      </c>
      <c r="BJ200" s="24" t="s">
        <v>11</v>
      </c>
      <c r="BK200" s="185">
        <f t="shared" si="39"/>
        <v>458</v>
      </c>
      <c r="BL200" s="24" t="s">
        <v>463</v>
      </c>
      <c r="BM200" s="24" t="s">
        <v>806</v>
      </c>
    </row>
    <row r="201" spans="2:65" s="1" customFormat="1" ht="16.5" customHeight="1">
      <c r="B201" s="173"/>
      <c r="C201" s="174" t="s">
        <v>684</v>
      </c>
      <c r="D201" s="174" t="s">
        <v>153</v>
      </c>
      <c r="E201" s="175" t="s">
        <v>807</v>
      </c>
      <c r="F201" s="176" t="s">
        <v>626</v>
      </c>
      <c r="G201" s="177" t="s">
        <v>334</v>
      </c>
      <c r="H201" s="178">
        <v>30</v>
      </c>
      <c r="I201" s="179">
        <v>74.650480000000002</v>
      </c>
      <c r="J201" s="180">
        <f t="shared" si="40"/>
        <v>2240</v>
      </c>
      <c r="K201" s="176" t="s">
        <v>5</v>
      </c>
      <c r="L201" s="39"/>
      <c r="M201" s="181" t="s">
        <v>5</v>
      </c>
      <c r="N201" s="182" t="s">
        <v>43</v>
      </c>
      <c r="O201" s="40"/>
      <c r="P201" s="183">
        <f t="shared" si="41"/>
        <v>0</v>
      </c>
      <c r="Q201" s="183">
        <v>0</v>
      </c>
      <c r="R201" s="183">
        <f t="shared" si="42"/>
        <v>0</v>
      </c>
      <c r="S201" s="183">
        <v>0</v>
      </c>
      <c r="T201" s="184">
        <f t="shared" si="43"/>
        <v>0</v>
      </c>
      <c r="V201" s="318"/>
      <c r="AR201" s="24" t="s">
        <v>463</v>
      </c>
      <c r="AT201" s="24" t="s">
        <v>153</v>
      </c>
      <c r="AU201" s="24" t="s">
        <v>86</v>
      </c>
      <c r="AY201" s="24" t="s">
        <v>151</v>
      </c>
      <c r="BE201" s="185">
        <f t="shared" si="34"/>
        <v>2240</v>
      </c>
      <c r="BF201" s="185">
        <f t="shared" si="35"/>
        <v>0</v>
      </c>
      <c r="BG201" s="185">
        <f t="shared" si="36"/>
        <v>0</v>
      </c>
      <c r="BH201" s="185">
        <f t="shared" si="37"/>
        <v>0</v>
      </c>
      <c r="BI201" s="185">
        <f t="shared" si="38"/>
        <v>0</v>
      </c>
      <c r="BJ201" s="24" t="s">
        <v>11</v>
      </c>
      <c r="BK201" s="185">
        <f t="shared" si="39"/>
        <v>2240</v>
      </c>
      <c r="BL201" s="24" t="s">
        <v>463</v>
      </c>
      <c r="BM201" s="24" t="s">
        <v>808</v>
      </c>
    </row>
    <row r="202" spans="2:65" s="1" customFormat="1" ht="16.5" customHeight="1">
      <c r="B202" s="173"/>
      <c r="C202" s="174" t="s">
        <v>809</v>
      </c>
      <c r="D202" s="174" t="s">
        <v>153</v>
      </c>
      <c r="E202" s="175" t="s">
        <v>810</v>
      </c>
      <c r="F202" s="176" t="s">
        <v>628</v>
      </c>
      <c r="G202" s="177" t="s">
        <v>527</v>
      </c>
      <c r="H202" s="178">
        <v>19</v>
      </c>
      <c r="I202" s="179">
        <v>50.569679999999998</v>
      </c>
      <c r="J202" s="180">
        <f t="shared" si="40"/>
        <v>961</v>
      </c>
      <c r="K202" s="176" t="s">
        <v>5</v>
      </c>
      <c r="L202" s="39"/>
      <c r="M202" s="181" t="s">
        <v>5</v>
      </c>
      <c r="N202" s="182" t="s">
        <v>43</v>
      </c>
      <c r="O202" s="40"/>
      <c r="P202" s="183">
        <f t="shared" si="41"/>
        <v>0</v>
      </c>
      <c r="Q202" s="183">
        <v>0</v>
      </c>
      <c r="R202" s="183">
        <f t="shared" si="42"/>
        <v>0</v>
      </c>
      <c r="S202" s="183">
        <v>0</v>
      </c>
      <c r="T202" s="184">
        <f t="shared" si="43"/>
        <v>0</v>
      </c>
      <c r="V202" s="318"/>
      <c r="AR202" s="24" t="s">
        <v>463</v>
      </c>
      <c r="AT202" s="24" t="s">
        <v>153</v>
      </c>
      <c r="AU202" s="24" t="s">
        <v>86</v>
      </c>
      <c r="AY202" s="24" t="s">
        <v>151</v>
      </c>
      <c r="BE202" s="185">
        <f t="shared" si="34"/>
        <v>961</v>
      </c>
      <c r="BF202" s="185">
        <f t="shared" si="35"/>
        <v>0</v>
      </c>
      <c r="BG202" s="185">
        <f t="shared" si="36"/>
        <v>0</v>
      </c>
      <c r="BH202" s="185">
        <f t="shared" si="37"/>
        <v>0</v>
      </c>
      <c r="BI202" s="185">
        <f t="shared" si="38"/>
        <v>0</v>
      </c>
      <c r="BJ202" s="24" t="s">
        <v>11</v>
      </c>
      <c r="BK202" s="185">
        <f t="shared" si="39"/>
        <v>961</v>
      </c>
      <c r="BL202" s="24" t="s">
        <v>463</v>
      </c>
      <c r="BM202" s="24" t="s">
        <v>811</v>
      </c>
    </row>
    <row r="203" spans="2:65" s="10" customFormat="1" ht="22.35" customHeight="1">
      <c r="B203" s="160"/>
      <c r="D203" s="161" t="s">
        <v>71</v>
      </c>
      <c r="E203" s="171" t="s">
        <v>812</v>
      </c>
      <c r="F203" s="171" t="s">
        <v>813</v>
      </c>
      <c r="I203" s="163"/>
      <c r="J203" s="172">
        <f>BK203</f>
        <v>26546</v>
      </c>
      <c r="L203" s="160"/>
      <c r="M203" s="165"/>
      <c r="N203" s="166"/>
      <c r="O203" s="166"/>
      <c r="P203" s="167">
        <f>SUM(P204:P206)</f>
        <v>0</v>
      </c>
      <c r="Q203" s="166"/>
      <c r="R203" s="167">
        <f>SUM(R204:R206)</f>
        <v>0</v>
      </c>
      <c r="S203" s="166"/>
      <c r="T203" s="168">
        <f>SUM(T204:T206)</f>
        <v>0</v>
      </c>
      <c r="V203" s="318"/>
      <c r="AR203" s="161" t="s">
        <v>83</v>
      </c>
      <c r="AT203" s="169" t="s">
        <v>71</v>
      </c>
      <c r="AU203" s="169" t="s">
        <v>80</v>
      </c>
      <c r="AY203" s="161" t="s">
        <v>151</v>
      </c>
      <c r="BK203" s="170">
        <f>SUM(BK204:BK206)</f>
        <v>26546</v>
      </c>
    </row>
    <row r="204" spans="2:65" s="1" customFormat="1" ht="16.5" customHeight="1">
      <c r="B204" s="173"/>
      <c r="C204" s="211" t="s">
        <v>688</v>
      </c>
      <c r="D204" s="211" t="s">
        <v>233</v>
      </c>
      <c r="E204" s="212" t="s">
        <v>814</v>
      </c>
      <c r="F204" s="213" t="s">
        <v>815</v>
      </c>
      <c r="G204" s="214" t="s">
        <v>505</v>
      </c>
      <c r="H204" s="215">
        <v>3.5999999999999997E-2</v>
      </c>
      <c r="I204" s="216">
        <v>250440.32000000001</v>
      </c>
      <c r="J204" s="217">
        <f>ROUND(I204*H204,0)</f>
        <v>9016</v>
      </c>
      <c r="K204" s="213" t="s">
        <v>5</v>
      </c>
      <c r="L204" s="218"/>
      <c r="M204" s="219" t="s">
        <v>5</v>
      </c>
      <c r="N204" s="220" t="s">
        <v>43</v>
      </c>
      <c r="O204" s="40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V204" s="318"/>
      <c r="AR204" s="24" t="s">
        <v>528</v>
      </c>
      <c r="AT204" s="24" t="s">
        <v>233</v>
      </c>
      <c r="AU204" s="24" t="s">
        <v>83</v>
      </c>
      <c r="AY204" s="24" t="s">
        <v>151</v>
      </c>
      <c r="BE204" s="185">
        <f>IF(N204="základní",J204,0)</f>
        <v>9016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4" t="s">
        <v>11</v>
      </c>
      <c r="BK204" s="185">
        <f>ROUND(I204*H204,0)</f>
        <v>9016</v>
      </c>
      <c r="BL204" s="24" t="s">
        <v>463</v>
      </c>
      <c r="BM204" s="24" t="s">
        <v>816</v>
      </c>
    </row>
    <row r="205" spans="2:65" s="1" customFormat="1" ht="16.5" customHeight="1">
      <c r="B205" s="173"/>
      <c r="C205" s="211" t="s">
        <v>817</v>
      </c>
      <c r="D205" s="211" t="s">
        <v>233</v>
      </c>
      <c r="E205" s="212" t="s">
        <v>818</v>
      </c>
      <c r="F205" s="213" t="s">
        <v>819</v>
      </c>
      <c r="G205" s="214" t="s">
        <v>505</v>
      </c>
      <c r="H205" s="215">
        <v>0.01</v>
      </c>
      <c r="I205" s="216">
        <v>250440.32000000001</v>
      </c>
      <c r="J205" s="217">
        <f>ROUND(I205*H205,0)</f>
        <v>2504</v>
      </c>
      <c r="K205" s="213" t="s">
        <v>5</v>
      </c>
      <c r="L205" s="218"/>
      <c r="M205" s="219" t="s">
        <v>5</v>
      </c>
      <c r="N205" s="220" t="s">
        <v>43</v>
      </c>
      <c r="O205" s="40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V205" s="318"/>
      <c r="AR205" s="24" t="s">
        <v>528</v>
      </c>
      <c r="AT205" s="24" t="s">
        <v>233</v>
      </c>
      <c r="AU205" s="24" t="s">
        <v>83</v>
      </c>
      <c r="AY205" s="24" t="s">
        <v>151</v>
      </c>
      <c r="BE205" s="185">
        <f>IF(N205="základní",J205,0)</f>
        <v>2504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24" t="s">
        <v>11</v>
      </c>
      <c r="BK205" s="185">
        <f>ROUND(I205*H205,0)</f>
        <v>2504</v>
      </c>
      <c r="BL205" s="24" t="s">
        <v>463</v>
      </c>
      <c r="BM205" s="24" t="s">
        <v>820</v>
      </c>
    </row>
    <row r="206" spans="2:65" s="1" customFormat="1" ht="16.5" customHeight="1">
      <c r="B206" s="173"/>
      <c r="C206" s="211" t="s">
        <v>821</v>
      </c>
      <c r="D206" s="211" t="s">
        <v>233</v>
      </c>
      <c r="E206" s="212" t="s">
        <v>822</v>
      </c>
      <c r="F206" s="213" t="s">
        <v>823</v>
      </c>
      <c r="G206" s="214" t="s">
        <v>505</v>
      </c>
      <c r="H206" s="215">
        <v>0.06</v>
      </c>
      <c r="I206" s="216">
        <v>250440.32000000001</v>
      </c>
      <c r="J206" s="217">
        <f>ROUND(I206*H206,0)</f>
        <v>15026</v>
      </c>
      <c r="K206" s="213" t="s">
        <v>5</v>
      </c>
      <c r="L206" s="218"/>
      <c r="M206" s="219" t="s">
        <v>5</v>
      </c>
      <c r="N206" s="221" t="s">
        <v>43</v>
      </c>
      <c r="O206" s="222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V206" s="318"/>
      <c r="AR206" s="24" t="s">
        <v>528</v>
      </c>
      <c r="AT206" s="24" t="s">
        <v>233</v>
      </c>
      <c r="AU206" s="24" t="s">
        <v>83</v>
      </c>
      <c r="AY206" s="24" t="s">
        <v>151</v>
      </c>
      <c r="BE206" s="185">
        <f>IF(N206="základní",J206,0)</f>
        <v>15026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4" t="s">
        <v>11</v>
      </c>
      <c r="BK206" s="185">
        <f>ROUND(I206*H206,0)</f>
        <v>15026</v>
      </c>
      <c r="BL206" s="24" t="s">
        <v>463</v>
      </c>
      <c r="BM206" s="24" t="s">
        <v>824</v>
      </c>
    </row>
    <row r="207" spans="2:65" s="1" customFormat="1" ht="6.95" customHeight="1">
      <c r="B207" s="54"/>
      <c r="C207" s="55"/>
      <c r="D207" s="55"/>
      <c r="E207" s="55"/>
      <c r="F207" s="55"/>
      <c r="G207" s="55"/>
      <c r="H207" s="55"/>
      <c r="I207" s="126"/>
      <c r="J207" s="55"/>
      <c r="K207" s="55"/>
      <c r="L207" s="39"/>
    </row>
  </sheetData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0"/>
  <sheetViews>
    <sheetView showGridLines="0" workbookViewId="0">
      <pane ySplit="1" topLeftCell="A84" activePane="bottomLeft" state="frozen"/>
      <selection pane="bottomLeft" activeCell="W92" sqref="W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89</v>
      </c>
      <c r="G1" s="361" t="s">
        <v>90</v>
      </c>
      <c r="H1" s="361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8" t="s">
        <v>8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</row>
    <row r="7" spans="1:70" ht="16.5" customHeight="1">
      <c r="B7" s="28"/>
      <c r="C7" s="29"/>
      <c r="D7" s="29"/>
      <c r="E7" s="362" t="str">
        <f>'Rekapitulace stavby'!K6</f>
        <v>Stavební úpravy 2.ZŠ Husitská - dílny</v>
      </c>
      <c r="F7" s="363"/>
      <c r="G7" s="363"/>
      <c r="H7" s="363"/>
      <c r="I7" s="104"/>
      <c r="J7" s="29"/>
      <c r="K7" s="31"/>
    </row>
    <row r="8" spans="1:70" s="1" customFormat="1" ht="15">
      <c r="B8" s="39"/>
      <c r="C8" s="40"/>
      <c r="D8" s="37" t="s">
        <v>112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4" t="s">
        <v>825</v>
      </c>
      <c r="F9" s="365"/>
      <c r="G9" s="365"/>
      <c r="H9" s="365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512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5" t="str">
        <f>IF('Rekapitulace stavby'!E11="","",'Rekapitulace stavby'!E11)</f>
        <v>ZŠ Nová Paka, Husitská 1695</v>
      </c>
      <c r="F15" s="40"/>
      <c r="G15" s="40"/>
      <c r="H15" s="40"/>
      <c r="I15" s="106" t="s">
        <v>32</v>
      </c>
      <c r="J15" s="35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5" t="str">
        <f>IF('Rekapitulace stavby'!E17="","",'Rekapitulace stavby'!E17)</f>
        <v>Ateliér ADIP, Střelecká 437, Hradec Králové</v>
      </c>
      <c r="F21" s="40"/>
      <c r="G21" s="40"/>
      <c r="H21" s="40"/>
      <c r="I21" s="106" t="s">
        <v>32</v>
      </c>
      <c r="J21" s="35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35" t="s">
        <v>5</v>
      </c>
      <c r="F24" s="335"/>
      <c r="G24" s="335"/>
      <c r="H24" s="335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ROUND(J84,0)</f>
        <v>113105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ROUND(SUM(BE84:BE129), 0)</f>
        <v>113105</v>
      </c>
      <c r="G30" s="40"/>
      <c r="H30" s="40"/>
      <c r="I30" s="118">
        <v>0.21</v>
      </c>
      <c r="J30" s="117">
        <f>ROUND(ROUND((SUM(BE84:BE129)), 0)*I30, 0)</f>
        <v>23752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ROUND(SUM(BF84:BF129), 0)</f>
        <v>0</v>
      </c>
      <c r="G31" s="40"/>
      <c r="H31" s="40"/>
      <c r="I31" s="118">
        <v>0.15</v>
      </c>
      <c r="J31" s="117">
        <f>ROUND(ROUND((SUM(BF84:BF129)), 0)*I31, 0)</f>
        <v>0</v>
      </c>
      <c r="K31" s="43"/>
    </row>
    <row r="32" spans="2:11" s="1" customFormat="1" ht="14.45" customHeight="1">
      <c r="B32" s="39"/>
      <c r="C32" s="40"/>
      <c r="D32" s="40"/>
      <c r="E32" s="47" t="s">
        <v>45</v>
      </c>
      <c r="F32" s="117">
        <f>ROUND(SUM(BG84:BG129),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customHeight="1">
      <c r="B33" s="39"/>
      <c r="C33" s="40"/>
      <c r="D33" s="40"/>
      <c r="E33" s="47" t="s">
        <v>46</v>
      </c>
      <c r="F33" s="117">
        <f>ROUND(SUM(BH84:BH129),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customHeight="1">
      <c r="B34" s="39"/>
      <c r="C34" s="40"/>
      <c r="D34" s="40"/>
      <c r="E34" s="47" t="s">
        <v>47</v>
      </c>
      <c r="F34" s="117">
        <f>ROUND(SUM(BI84:BI129),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136857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114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Stavební úpravy 2.ZŠ Husitská - dílny</v>
      </c>
      <c r="F45" s="363"/>
      <c r="G45" s="363"/>
      <c r="H45" s="363"/>
      <c r="I45" s="105"/>
      <c r="J45" s="40"/>
      <c r="K45" s="43"/>
    </row>
    <row r="46" spans="2:11" s="1" customFormat="1" ht="14.45" customHeight="1">
      <c r="B46" s="39"/>
      <c r="C46" s="37" t="s">
        <v>112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3 - EL - slaboproud</v>
      </c>
      <c r="F47" s="365"/>
      <c r="G47" s="365"/>
      <c r="H47" s="365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 xml:space="preserve"> 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35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115</v>
      </c>
      <c r="D54" s="119"/>
      <c r="E54" s="119"/>
      <c r="F54" s="119"/>
      <c r="G54" s="119"/>
      <c r="H54" s="119"/>
      <c r="I54" s="130"/>
      <c r="J54" s="131" t="s">
        <v>116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117</v>
      </c>
      <c r="D56" s="40"/>
      <c r="E56" s="40"/>
      <c r="F56" s="40"/>
      <c r="G56" s="40"/>
      <c r="H56" s="40"/>
      <c r="I56" s="105"/>
      <c r="J56" s="115">
        <f>J84</f>
        <v>113105</v>
      </c>
      <c r="K56" s="43"/>
      <c r="AU56" s="24" t="s">
        <v>118</v>
      </c>
    </row>
    <row r="57" spans="2:47" s="7" customFormat="1" ht="24.95" customHeight="1">
      <c r="B57" s="134"/>
      <c r="C57" s="135"/>
      <c r="D57" s="136" t="s">
        <v>513</v>
      </c>
      <c r="E57" s="137"/>
      <c r="F57" s="137"/>
      <c r="G57" s="137"/>
      <c r="H57" s="137"/>
      <c r="I57" s="138"/>
      <c r="J57" s="139">
        <f>J85</f>
        <v>113105</v>
      </c>
      <c r="K57" s="140"/>
    </row>
    <row r="58" spans="2:47" s="8" customFormat="1" ht="19.899999999999999" customHeight="1">
      <c r="B58" s="141"/>
      <c r="C58" s="142"/>
      <c r="D58" s="143" t="s">
        <v>826</v>
      </c>
      <c r="E58" s="144"/>
      <c r="F58" s="144"/>
      <c r="G58" s="144"/>
      <c r="H58" s="144"/>
      <c r="I58" s="145"/>
      <c r="J58" s="146">
        <f>J86</f>
        <v>113105</v>
      </c>
      <c r="K58" s="147"/>
    </row>
    <row r="59" spans="2:47" s="8" customFormat="1" ht="14.85" customHeight="1">
      <c r="B59" s="141"/>
      <c r="C59" s="142"/>
      <c r="D59" s="143" t="s">
        <v>827</v>
      </c>
      <c r="E59" s="144"/>
      <c r="F59" s="144"/>
      <c r="G59" s="144"/>
      <c r="H59" s="144"/>
      <c r="I59" s="145"/>
      <c r="J59" s="146">
        <f>J87</f>
        <v>1264</v>
      </c>
      <c r="K59" s="147"/>
    </row>
    <row r="60" spans="2:47" s="8" customFormat="1" ht="14.85" customHeight="1">
      <c r="B60" s="141"/>
      <c r="C60" s="142"/>
      <c r="D60" s="143" t="s">
        <v>828</v>
      </c>
      <c r="E60" s="144"/>
      <c r="F60" s="144"/>
      <c r="G60" s="144"/>
      <c r="H60" s="144"/>
      <c r="I60" s="145"/>
      <c r="J60" s="146">
        <f>J90</f>
        <v>15165</v>
      </c>
      <c r="K60" s="147"/>
    </row>
    <row r="61" spans="2:47" s="8" customFormat="1" ht="14.85" customHeight="1">
      <c r="B61" s="141"/>
      <c r="C61" s="142"/>
      <c r="D61" s="143" t="s">
        <v>829</v>
      </c>
      <c r="E61" s="144"/>
      <c r="F61" s="144"/>
      <c r="G61" s="144"/>
      <c r="H61" s="144"/>
      <c r="I61" s="145"/>
      <c r="J61" s="146">
        <f>J102</f>
        <v>26200</v>
      </c>
      <c r="K61" s="147"/>
    </row>
    <row r="62" spans="2:47" s="8" customFormat="1" ht="14.85" customHeight="1">
      <c r="B62" s="141"/>
      <c r="C62" s="142"/>
      <c r="D62" s="143" t="s">
        <v>830</v>
      </c>
      <c r="E62" s="144"/>
      <c r="F62" s="144"/>
      <c r="G62" s="144"/>
      <c r="H62" s="144"/>
      <c r="I62" s="145"/>
      <c r="J62" s="146">
        <f>J105</f>
        <v>19136</v>
      </c>
      <c r="K62" s="147"/>
    </row>
    <row r="63" spans="2:47" s="8" customFormat="1" ht="14.85" customHeight="1">
      <c r="B63" s="141"/>
      <c r="C63" s="142"/>
      <c r="D63" s="143" t="s">
        <v>831</v>
      </c>
      <c r="E63" s="144"/>
      <c r="F63" s="144"/>
      <c r="G63" s="144"/>
      <c r="H63" s="144"/>
      <c r="I63" s="145"/>
      <c r="J63" s="146">
        <f>J108</f>
        <v>19393</v>
      </c>
      <c r="K63" s="147"/>
    </row>
    <row r="64" spans="2:47" s="8" customFormat="1" ht="14.85" customHeight="1">
      <c r="B64" s="141"/>
      <c r="C64" s="142"/>
      <c r="D64" s="143" t="s">
        <v>832</v>
      </c>
      <c r="E64" s="144"/>
      <c r="F64" s="144"/>
      <c r="G64" s="144"/>
      <c r="H64" s="144"/>
      <c r="I64" s="145"/>
      <c r="J64" s="146">
        <f>J111</f>
        <v>31947</v>
      </c>
      <c r="K64" s="147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105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126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27"/>
      <c r="J70" s="58"/>
      <c r="K70" s="58"/>
      <c r="L70" s="39"/>
    </row>
    <row r="71" spans="2:12" s="1" customFormat="1" ht="36.950000000000003" customHeight="1">
      <c r="B71" s="39"/>
      <c r="C71" s="59" t="s">
        <v>135</v>
      </c>
      <c r="I71" s="148"/>
      <c r="L71" s="39"/>
    </row>
    <row r="72" spans="2:12" s="1" customFormat="1" ht="6.95" customHeight="1">
      <c r="B72" s="39"/>
      <c r="I72" s="148"/>
      <c r="L72" s="39"/>
    </row>
    <row r="73" spans="2:12" s="1" customFormat="1" ht="14.45" customHeight="1">
      <c r="B73" s="39"/>
      <c r="C73" s="61" t="s">
        <v>20</v>
      </c>
      <c r="I73" s="148"/>
      <c r="L73" s="39"/>
    </row>
    <row r="74" spans="2:12" s="1" customFormat="1" ht="16.5" customHeight="1">
      <c r="B74" s="39"/>
      <c r="E74" s="358" t="str">
        <f>E7</f>
        <v>Stavební úpravy 2.ZŠ Husitská - dílny</v>
      </c>
      <c r="F74" s="359"/>
      <c r="G74" s="359"/>
      <c r="H74" s="359"/>
      <c r="I74" s="148"/>
      <c r="L74" s="39"/>
    </row>
    <row r="75" spans="2:12" s="1" customFormat="1" ht="14.45" customHeight="1">
      <c r="B75" s="39"/>
      <c r="C75" s="61" t="s">
        <v>112</v>
      </c>
      <c r="I75" s="148"/>
      <c r="L75" s="39"/>
    </row>
    <row r="76" spans="2:12" s="1" customFormat="1" ht="17.25" customHeight="1">
      <c r="B76" s="39"/>
      <c r="E76" s="353" t="str">
        <f>E9</f>
        <v>3 - EL - slaboproud</v>
      </c>
      <c r="F76" s="360"/>
      <c r="G76" s="360"/>
      <c r="H76" s="360"/>
      <c r="I76" s="148"/>
      <c r="L76" s="39"/>
    </row>
    <row r="77" spans="2:12" s="1" customFormat="1" ht="6.95" customHeight="1">
      <c r="B77" s="39"/>
      <c r="I77" s="148"/>
      <c r="L77" s="39"/>
    </row>
    <row r="78" spans="2:12" s="1" customFormat="1" ht="18" customHeight="1">
      <c r="B78" s="39"/>
      <c r="C78" s="61" t="s">
        <v>24</v>
      </c>
      <c r="F78" s="149" t="str">
        <f>F12</f>
        <v xml:space="preserve"> </v>
      </c>
      <c r="I78" s="150" t="s">
        <v>26</v>
      </c>
      <c r="J78" s="65">
        <f>IF(J12="","",J12)</f>
        <v>43544</v>
      </c>
      <c r="L78" s="39"/>
    </row>
    <row r="79" spans="2:12" s="1" customFormat="1" ht="6.95" customHeight="1">
      <c r="B79" s="39"/>
      <c r="I79" s="148"/>
      <c r="L79" s="39"/>
    </row>
    <row r="80" spans="2:12" s="1" customFormat="1" ht="15">
      <c r="B80" s="39"/>
      <c r="C80" s="61" t="s">
        <v>29</v>
      </c>
      <c r="F80" s="149" t="str">
        <f>E15</f>
        <v>ZŠ Nová Paka, Husitská 1695</v>
      </c>
      <c r="I80" s="150" t="s">
        <v>34</v>
      </c>
      <c r="J80" s="149" t="str">
        <f>E21</f>
        <v>Ateliér ADIP, Střelecká 437, Hradec Králové</v>
      </c>
      <c r="L80" s="39"/>
    </row>
    <row r="81" spans="2:65" s="1" customFormat="1" ht="14.45" customHeight="1">
      <c r="B81" s="39"/>
      <c r="C81" s="61" t="s">
        <v>33</v>
      </c>
      <c r="F81" s="149" t="str">
        <f>IF(E18="","",E18)</f>
        <v>MATEX HK s.r.o.</v>
      </c>
      <c r="I81" s="148"/>
      <c r="L81" s="39"/>
    </row>
    <row r="82" spans="2:65" s="1" customFormat="1" ht="10.35" customHeight="1">
      <c r="B82" s="39"/>
      <c r="I82" s="148"/>
      <c r="L82" s="39"/>
    </row>
    <row r="83" spans="2:65" s="9" customFormat="1" ht="29.25" customHeight="1">
      <c r="B83" s="151"/>
      <c r="C83" s="152" t="s">
        <v>136</v>
      </c>
      <c r="D83" s="153" t="s">
        <v>57</v>
      </c>
      <c r="E83" s="153" t="s">
        <v>53</v>
      </c>
      <c r="F83" s="153" t="s">
        <v>137</v>
      </c>
      <c r="G83" s="153" t="s">
        <v>138</v>
      </c>
      <c r="H83" s="153" t="s">
        <v>139</v>
      </c>
      <c r="I83" s="154" t="s">
        <v>140</v>
      </c>
      <c r="J83" s="153" t="s">
        <v>116</v>
      </c>
      <c r="K83" s="155" t="s">
        <v>141</v>
      </c>
      <c r="L83" s="151"/>
      <c r="M83" s="71" t="s">
        <v>142</v>
      </c>
      <c r="N83" s="72" t="s">
        <v>42</v>
      </c>
      <c r="O83" s="72" t="s">
        <v>143</v>
      </c>
      <c r="P83" s="72" t="s">
        <v>144</v>
      </c>
      <c r="Q83" s="72" t="s">
        <v>145</v>
      </c>
      <c r="R83" s="72" t="s">
        <v>146</v>
      </c>
      <c r="S83" s="72" t="s">
        <v>147</v>
      </c>
      <c r="T83" s="73" t="s">
        <v>148</v>
      </c>
    </row>
    <row r="84" spans="2:65" s="1" customFormat="1" ht="29.25" customHeight="1">
      <c r="B84" s="39"/>
      <c r="C84" s="75" t="s">
        <v>117</v>
      </c>
      <c r="I84" s="148"/>
      <c r="J84" s="156">
        <f>BK84</f>
        <v>113105</v>
      </c>
      <c r="L84" s="39"/>
      <c r="M84" s="74"/>
      <c r="N84" s="66"/>
      <c r="O84" s="66"/>
      <c r="P84" s="157">
        <f>P85</f>
        <v>0</v>
      </c>
      <c r="Q84" s="66"/>
      <c r="R84" s="157">
        <f>R85</f>
        <v>0</v>
      </c>
      <c r="S84" s="66"/>
      <c r="T84" s="158">
        <f>T85</f>
        <v>0</v>
      </c>
      <c r="AT84" s="24" t="s">
        <v>71</v>
      </c>
      <c r="AU84" s="24" t="s">
        <v>118</v>
      </c>
      <c r="BK84" s="159">
        <f>BK85</f>
        <v>113105</v>
      </c>
    </row>
    <row r="85" spans="2:65" s="10" customFormat="1" ht="37.35" customHeight="1">
      <c r="B85" s="160"/>
      <c r="D85" s="161" t="s">
        <v>71</v>
      </c>
      <c r="E85" s="162" t="s">
        <v>233</v>
      </c>
      <c r="F85" s="162" t="s">
        <v>520</v>
      </c>
      <c r="I85" s="163"/>
      <c r="J85" s="164">
        <f>BK85</f>
        <v>113105</v>
      </c>
      <c r="L85" s="160"/>
      <c r="M85" s="165"/>
      <c r="N85" s="166"/>
      <c r="O85" s="166"/>
      <c r="P85" s="167">
        <f>P86</f>
        <v>0</v>
      </c>
      <c r="Q85" s="166"/>
      <c r="R85" s="167">
        <f>R86</f>
        <v>0</v>
      </c>
      <c r="S85" s="166"/>
      <c r="T85" s="168">
        <f>T86</f>
        <v>0</v>
      </c>
      <c r="AR85" s="161" t="s">
        <v>83</v>
      </c>
      <c r="AT85" s="169" t="s">
        <v>71</v>
      </c>
      <c r="AU85" s="169" t="s">
        <v>72</v>
      </c>
      <c r="AY85" s="161" t="s">
        <v>151</v>
      </c>
      <c r="BK85" s="170">
        <f>BK86</f>
        <v>113105</v>
      </c>
    </row>
    <row r="86" spans="2:65" s="10" customFormat="1" ht="19.899999999999999" customHeight="1">
      <c r="B86" s="160"/>
      <c r="D86" s="161" t="s">
        <v>71</v>
      </c>
      <c r="E86" s="171" t="s">
        <v>833</v>
      </c>
      <c r="F86" s="171" t="s">
        <v>834</v>
      </c>
      <c r="I86" s="163"/>
      <c r="J86" s="172">
        <f>BK86</f>
        <v>113105</v>
      </c>
      <c r="L86" s="160"/>
      <c r="M86" s="165"/>
      <c r="N86" s="166"/>
      <c r="O86" s="166"/>
      <c r="P86" s="167">
        <f>P87+P90+P102+P105+P108+P111</f>
        <v>0</v>
      </c>
      <c r="Q86" s="166"/>
      <c r="R86" s="167">
        <f>R87+R90+R102+R105+R108+R111</f>
        <v>0</v>
      </c>
      <c r="S86" s="166"/>
      <c r="T86" s="168">
        <f>T87+T90+T102+T105+T108+T111</f>
        <v>0</v>
      </c>
      <c r="AR86" s="161" t="s">
        <v>83</v>
      </c>
      <c r="AT86" s="169" t="s">
        <v>71</v>
      </c>
      <c r="AU86" s="169" t="s">
        <v>11</v>
      </c>
      <c r="AY86" s="161" t="s">
        <v>151</v>
      </c>
      <c r="BK86" s="170">
        <f>BK87+BK90+BK102+BK105+BK108+BK111</f>
        <v>113105</v>
      </c>
    </row>
    <row r="87" spans="2:65" s="10" customFormat="1" ht="14.85" customHeight="1">
      <c r="B87" s="160"/>
      <c r="D87" s="161" t="s">
        <v>71</v>
      </c>
      <c r="E87" s="171" t="s">
        <v>835</v>
      </c>
      <c r="F87" s="171" t="s">
        <v>836</v>
      </c>
      <c r="I87" s="163"/>
      <c r="J87" s="172">
        <f>BK87</f>
        <v>1264</v>
      </c>
      <c r="L87" s="160"/>
      <c r="M87" s="165"/>
      <c r="N87" s="166"/>
      <c r="O87" s="166"/>
      <c r="P87" s="167">
        <f>SUM(P88:P89)</f>
        <v>0</v>
      </c>
      <c r="Q87" s="166"/>
      <c r="R87" s="167">
        <f>SUM(R88:R89)</f>
        <v>0</v>
      </c>
      <c r="S87" s="166"/>
      <c r="T87" s="168">
        <f>SUM(T88:T89)</f>
        <v>0</v>
      </c>
      <c r="AR87" s="161" t="s">
        <v>83</v>
      </c>
      <c r="AT87" s="169" t="s">
        <v>71</v>
      </c>
      <c r="AU87" s="169" t="s">
        <v>80</v>
      </c>
      <c r="AY87" s="161" t="s">
        <v>151</v>
      </c>
      <c r="BK87" s="170">
        <f>SUM(BK88:BK89)</f>
        <v>1264</v>
      </c>
    </row>
    <row r="88" spans="2:65" s="1" customFormat="1" ht="16.5" customHeight="1">
      <c r="B88" s="173"/>
      <c r="C88" s="174" t="s">
        <v>11</v>
      </c>
      <c r="D88" s="174" t="s">
        <v>153</v>
      </c>
      <c r="E88" s="175" t="s">
        <v>837</v>
      </c>
      <c r="F88" s="176" t="s">
        <v>838</v>
      </c>
      <c r="G88" s="177" t="s">
        <v>527</v>
      </c>
      <c r="H88" s="178">
        <v>2</v>
      </c>
      <c r="I88" s="179">
        <v>347.84715599999998</v>
      </c>
      <c r="J88" s="180">
        <f>ROUND(I88*H88,0)</f>
        <v>696</v>
      </c>
      <c r="K88" s="176" t="s">
        <v>5</v>
      </c>
      <c r="L88" s="39"/>
      <c r="M88" s="181" t="s">
        <v>5</v>
      </c>
      <c r="N88" s="182" t="s">
        <v>43</v>
      </c>
      <c r="O88" s="40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4" t="s">
        <v>463</v>
      </c>
      <c r="AT88" s="24" t="s">
        <v>153</v>
      </c>
      <c r="AU88" s="24" t="s">
        <v>83</v>
      </c>
      <c r="AY88" s="24" t="s">
        <v>151</v>
      </c>
      <c r="BE88" s="185">
        <f>IF(N88="základní",J88,0)</f>
        <v>696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4" t="s">
        <v>11</v>
      </c>
      <c r="BK88" s="185">
        <f>ROUND(I88*H88,0)</f>
        <v>696</v>
      </c>
      <c r="BL88" s="24" t="s">
        <v>463</v>
      </c>
      <c r="BM88" s="24" t="s">
        <v>80</v>
      </c>
    </row>
    <row r="89" spans="2:65" s="1" customFormat="1" ht="16.5" customHeight="1">
      <c r="B89" s="173"/>
      <c r="C89" s="211" t="s">
        <v>80</v>
      </c>
      <c r="D89" s="211" t="s">
        <v>233</v>
      </c>
      <c r="E89" s="212" t="s">
        <v>837</v>
      </c>
      <c r="F89" s="213" t="s">
        <v>838</v>
      </c>
      <c r="G89" s="214" t="s">
        <v>527</v>
      </c>
      <c r="H89" s="215">
        <v>2</v>
      </c>
      <c r="I89" s="216">
        <v>284.15343999999999</v>
      </c>
      <c r="J89" s="217">
        <f>ROUND(I89*H89,0)</f>
        <v>568</v>
      </c>
      <c r="K89" s="213" t="s">
        <v>5</v>
      </c>
      <c r="L89" s="218"/>
      <c r="M89" s="219" t="s">
        <v>5</v>
      </c>
      <c r="N89" s="220" t="s">
        <v>43</v>
      </c>
      <c r="O89" s="40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V89" s="318"/>
      <c r="AR89" s="24" t="s">
        <v>528</v>
      </c>
      <c r="AT89" s="24" t="s">
        <v>233</v>
      </c>
      <c r="AU89" s="24" t="s">
        <v>83</v>
      </c>
      <c r="AY89" s="24" t="s">
        <v>151</v>
      </c>
      <c r="BE89" s="185">
        <f>IF(N89="základní",J89,0)</f>
        <v>568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11</v>
      </c>
      <c r="BK89" s="185">
        <f>ROUND(I89*H89,0)</f>
        <v>568</v>
      </c>
      <c r="BL89" s="24" t="s">
        <v>463</v>
      </c>
      <c r="BM89" s="24" t="s">
        <v>839</v>
      </c>
    </row>
    <row r="90" spans="2:65" s="10" customFormat="1" ht="22.35" customHeight="1">
      <c r="B90" s="160"/>
      <c r="D90" s="161" t="s">
        <v>71</v>
      </c>
      <c r="E90" s="171" t="s">
        <v>840</v>
      </c>
      <c r="F90" s="171" t="s">
        <v>841</v>
      </c>
      <c r="I90" s="163"/>
      <c r="J90" s="172">
        <f>BK90</f>
        <v>15165</v>
      </c>
      <c r="L90" s="160"/>
      <c r="M90" s="165"/>
      <c r="N90" s="166"/>
      <c r="O90" s="166"/>
      <c r="P90" s="167">
        <f>SUM(P91:P101)</f>
        <v>0</v>
      </c>
      <c r="Q90" s="166"/>
      <c r="R90" s="167">
        <f>SUM(R91:R101)</f>
        <v>0</v>
      </c>
      <c r="S90" s="166"/>
      <c r="T90" s="168">
        <f>SUM(T91:T101)</f>
        <v>0</v>
      </c>
      <c r="V90" s="318"/>
      <c r="AR90" s="161" t="s">
        <v>83</v>
      </c>
      <c r="AT90" s="169" t="s">
        <v>71</v>
      </c>
      <c r="AU90" s="169" t="s">
        <v>80</v>
      </c>
      <c r="AY90" s="161" t="s">
        <v>151</v>
      </c>
      <c r="BK90" s="170">
        <f>SUM(BK91:BK101)</f>
        <v>15165</v>
      </c>
    </row>
    <row r="91" spans="2:65" s="1" customFormat="1" ht="16.5" customHeight="1">
      <c r="B91" s="173"/>
      <c r="C91" s="174" t="s">
        <v>83</v>
      </c>
      <c r="D91" s="174" t="s">
        <v>153</v>
      </c>
      <c r="E91" s="175" t="s">
        <v>842</v>
      </c>
      <c r="F91" s="176" t="s">
        <v>843</v>
      </c>
      <c r="G91" s="177" t="s">
        <v>527</v>
      </c>
      <c r="H91" s="178">
        <v>1</v>
      </c>
      <c r="I91" s="179">
        <v>2447.8133200000002</v>
      </c>
      <c r="J91" s="180">
        <f t="shared" ref="J91:J101" si="0">ROUND(I91*H91,0)</f>
        <v>2448</v>
      </c>
      <c r="K91" s="176" t="s">
        <v>5</v>
      </c>
      <c r="L91" s="39"/>
      <c r="M91" s="181" t="s">
        <v>5</v>
      </c>
      <c r="N91" s="182" t="s">
        <v>43</v>
      </c>
      <c r="O91" s="40"/>
      <c r="P91" s="183">
        <f t="shared" ref="P91:P101" si="1">O91*H91</f>
        <v>0</v>
      </c>
      <c r="Q91" s="183">
        <v>0</v>
      </c>
      <c r="R91" s="183">
        <f t="shared" ref="R91:R101" si="2">Q91*H91</f>
        <v>0</v>
      </c>
      <c r="S91" s="183">
        <v>0</v>
      </c>
      <c r="T91" s="184">
        <f t="shared" ref="T91:T101" si="3">S91*H91</f>
        <v>0</v>
      </c>
      <c r="V91" s="318"/>
      <c r="AR91" s="24" t="s">
        <v>463</v>
      </c>
      <c r="AT91" s="24" t="s">
        <v>153</v>
      </c>
      <c r="AU91" s="24" t="s">
        <v>83</v>
      </c>
      <c r="AY91" s="24" t="s">
        <v>151</v>
      </c>
      <c r="BE91" s="185">
        <f t="shared" ref="BE91:BE101" si="4">IF(N91="základní",J91,0)</f>
        <v>2448</v>
      </c>
      <c r="BF91" s="185">
        <f t="shared" ref="BF91:BF101" si="5">IF(N91="snížená",J91,0)</f>
        <v>0</v>
      </c>
      <c r="BG91" s="185">
        <f t="shared" ref="BG91:BG101" si="6">IF(N91="zákl. přenesená",J91,0)</f>
        <v>0</v>
      </c>
      <c r="BH91" s="185">
        <f t="shared" ref="BH91:BH101" si="7">IF(N91="sníž. přenesená",J91,0)</f>
        <v>0</v>
      </c>
      <c r="BI91" s="185">
        <f t="shared" ref="BI91:BI101" si="8">IF(N91="nulová",J91,0)</f>
        <v>0</v>
      </c>
      <c r="BJ91" s="24" t="s">
        <v>11</v>
      </c>
      <c r="BK91" s="185">
        <f t="shared" ref="BK91:BK101" si="9">ROUND(I91*H91,0)</f>
        <v>2448</v>
      </c>
      <c r="BL91" s="24" t="s">
        <v>463</v>
      </c>
      <c r="BM91" s="24" t="s">
        <v>86</v>
      </c>
    </row>
    <row r="92" spans="2:65" s="1" customFormat="1" ht="16.5" customHeight="1">
      <c r="B92" s="173"/>
      <c r="C92" s="174" t="s">
        <v>86</v>
      </c>
      <c r="D92" s="174" t="s">
        <v>153</v>
      </c>
      <c r="E92" s="175" t="s">
        <v>844</v>
      </c>
      <c r="F92" s="176" t="s">
        <v>845</v>
      </c>
      <c r="G92" s="177" t="s">
        <v>527</v>
      </c>
      <c r="H92" s="178">
        <v>1</v>
      </c>
      <c r="I92" s="179">
        <v>228.76759999999999</v>
      </c>
      <c r="J92" s="180">
        <f t="shared" si="0"/>
        <v>229</v>
      </c>
      <c r="K92" s="176" t="s">
        <v>5</v>
      </c>
      <c r="L92" s="39"/>
      <c r="M92" s="181" t="s">
        <v>5</v>
      </c>
      <c r="N92" s="182" t="s">
        <v>43</v>
      </c>
      <c r="O92" s="40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V92" s="318"/>
      <c r="AR92" s="24" t="s">
        <v>463</v>
      </c>
      <c r="AT92" s="24" t="s">
        <v>153</v>
      </c>
      <c r="AU92" s="24" t="s">
        <v>83</v>
      </c>
      <c r="AY92" s="24" t="s">
        <v>151</v>
      </c>
      <c r="BE92" s="185">
        <f t="shared" si="4"/>
        <v>229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4" t="s">
        <v>11</v>
      </c>
      <c r="BK92" s="185">
        <f t="shared" si="9"/>
        <v>229</v>
      </c>
      <c r="BL92" s="24" t="s">
        <v>463</v>
      </c>
      <c r="BM92" s="24" t="s">
        <v>161</v>
      </c>
    </row>
    <row r="93" spans="2:65" s="1" customFormat="1" ht="16.5" customHeight="1">
      <c r="B93" s="173"/>
      <c r="C93" s="174" t="s">
        <v>176</v>
      </c>
      <c r="D93" s="174" t="s">
        <v>153</v>
      </c>
      <c r="E93" s="175" t="s">
        <v>846</v>
      </c>
      <c r="F93" s="176" t="s">
        <v>847</v>
      </c>
      <c r="G93" s="177" t="s">
        <v>527</v>
      </c>
      <c r="H93" s="178">
        <v>1</v>
      </c>
      <c r="I93" s="179">
        <v>2654.9081999999999</v>
      </c>
      <c r="J93" s="180">
        <f t="shared" si="0"/>
        <v>2655</v>
      </c>
      <c r="K93" s="176" t="s">
        <v>5</v>
      </c>
      <c r="L93" s="39"/>
      <c r="M93" s="181" t="s">
        <v>5</v>
      </c>
      <c r="N93" s="182" t="s">
        <v>43</v>
      </c>
      <c r="O93" s="40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V93" s="318"/>
      <c r="AR93" s="24" t="s">
        <v>463</v>
      </c>
      <c r="AT93" s="24" t="s">
        <v>153</v>
      </c>
      <c r="AU93" s="24" t="s">
        <v>83</v>
      </c>
      <c r="AY93" s="24" t="s">
        <v>151</v>
      </c>
      <c r="BE93" s="185">
        <f t="shared" si="4"/>
        <v>2655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4" t="s">
        <v>11</v>
      </c>
      <c r="BK93" s="185">
        <f t="shared" si="9"/>
        <v>2655</v>
      </c>
      <c r="BL93" s="24" t="s">
        <v>463</v>
      </c>
      <c r="BM93" s="24" t="s">
        <v>188</v>
      </c>
    </row>
    <row r="94" spans="2:65" s="1" customFormat="1" ht="16.5" customHeight="1">
      <c r="B94" s="173"/>
      <c r="C94" s="174" t="s">
        <v>161</v>
      </c>
      <c r="D94" s="174" t="s">
        <v>153</v>
      </c>
      <c r="E94" s="175" t="s">
        <v>848</v>
      </c>
      <c r="F94" s="176" t="s">
        <v>849</v>
      </c>
      <c r="G94" s="177" t="s">
        <v>527</v>
      </c>
      <c r="H94" s="178">
        <v>1</v>
      </c>
      <c r="I94" s="179">
        <v>211.91104000000001</v>
      </c>
      <c r="J94" s="180">
        <f t="shared" si="0"/>
        <v>212</v>
      </c>
      <c r="K94" s="176" t="s">
        <v>5</v>
      </c>
      <c r="L94" s="39"/>
      <c r="M94" s="181" t="s">
        <v>5</v>
      </c>
      <c r="N94" s="182" t="s">
        <v>43</v>
      </c>
      <c r="O94" s="40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V94" s="318"/>
      <c r="AR94" s="24" t="s">
        <v>463</v>
      </c>
      <c r="AT94" s="24" t="s">
        <v>153</v>
      </c>
      <c r="AU94" s="24" t="s">
        <v>83</v>
      </c>
      <c r="AY94" s="24" t="s">
        <v>151</v>
      </c>
      <c r="BE94" s="185">
        <f t="shared" si="4"/>
        <v>212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4" t="s">
        <v>11</v>
      </c>
      <c r="BK94" s="185">
        <f t="shared" si="9"/>
        <v>212</v>
      </c>
      <c r="BL94" s="24" t="s">
        <v>463</v>
      </c>
      <c r="BM94" s="24" t="s">
        <v>27</v>
      </c>
    </row>
    <row r="95" spans="2:65" s="1" customFormat="1" ht="16.5" customHeight="1">
      <c r="B95" s="173"/>
      <c r="C95" s="174" t="s">
        <v>184</v>
      </c>
      <c r="D95" s="174" t="s">
        <v>153</v>
      </c>
      <c r="E95" s="175" t="s">
        <v>850</v>
      </c>
      <c r="F95" s="176" t="s">
        <v>851</v>
      </c>
      <c r="G95" s="177" t="s">
        <v>527</v>
      </c>
      <c r="H95" s="178">
        <v>1</v>
      </c>
      <c r="I95" s="179">
        <v>180.60599999999999</v>
      </c>
      <c r="J95" s="180">
        <f t="shared" si="0"/>
        <v>181</v>
      </c>
      <c r="K95" s="176" t="s">
        <v>5</v>
      </c>
      <c r="L95" s="39"/>
      <c r="M95" s="181" t="s">
        <v>5</v>
      </c>
      <c r="N95" s="182" t="s">
        <v>43</v>
      </c>
      <c r="O95" s="40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V95" s="318"/>
      <c r="AR95" s="24" t="s">
        <v>463</v>
      </c>
      <c r="AT95" s="24" t="s">
        <v>153</v>
      </c>
      <c r="AU95" s="24" t="s">
        <v>83</v>
      </c>
      <c r="AY95" s="24" t="s">
        <v>151</v>
      </c>
      <c r="BE95" s="185">
        <f t="shared" si="4"/>
        <v>181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4" t="s">
        <v>11</v>
      </c>
      <c r="BK95" s="185">
        <f t="shared" si="9"/>
        <v>181</v>
      </c>
      <c r="BL95" s="24" t="s">
        <v>463</v>
      </c>
      <c r="BM95" s="24" t="s">
        <v>207</v>
      </c>
    </row>
    <row r="96" spans="2:65" s="1" customFormat="1" ht="16.5" customHeight="1">
      <c r="B96" s="173"/>
      <c r="C96" s="211" t="s">
        <v>188</v>
      </c>
      <c r="D96" s="211" t="s">
        <v>233</v>
      </c>
      <c r="E96" s="212" t="s">
        <v>842</v>
      </c>
      <c r="F96" s="213" t="s">
        <v>843</v>
      </c>
      <c r="G96" s="214" t="s">
        <v>527</v>
      </c>
      <c r="H96" s="215">
        <v>1</v>
      </c>
      <c r="I96" s="216">
        <v>4069.6551999999992</v>
      </c>
      <c r="J96" s="217">
        <f t="shared" si="0"/>
        <v>4070</v>
      </c>
      <c r="K96" s="213" t="s">
        <v>5</v>
      </c>
      <c r="L96" s="218"/>
      <c r="M96" s="219" t="s">
        <v>5</v>
      </c>
      <c r="N96" s="220" t="s">
        <v>43</v>
      </c>
      <c r="O96" s="40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V96" s="318"/>
      <c r="AR96" s="24" t="s">
        <v>528</v>
      </c>
      <c r="AT96" s="24" t="s">
        <v>233</v>
      </c>
      <c r="AU96" s="24" t="s">
        <v>83</v>
      </c>
      <c r="AY96" s="24" t="s">
        <v>151</v>
      </c>
      <c r="BE96" s="185">
        <f t="shared" si="4"/>
        <v>4070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4" t="s">
        <v>11</v>
      </c>
      <c r="BK96" s="185">
        <f t="shared" si="9"/>
        <v>4070</v>
      </c>
      <c r="BL96" s="24" t="s">
        <v>463</v>
      </c>
      <c r="BM96" s="24" t="s">
        <v>852</v>
      </c>
    </row>
    <row r="97" spans="2:65" s="1" customFormat="1" ht="16.5" customHeight="1">
      <c r="B97" s="173"/>
      <c r="C97" s="211" t="s">
        <v>171</v>
      </c>
      <c r="D97" s="211" t="s">
        <v>233</v>
      </c>
      <c r="E97" s="212" t="s">
        <v>844</v>
      </c>
      <c r="F97" s="213" t="s">
        <v>845</v>
      </c>
      <c r="G97" s="214" t="s">
        <v>527</v>
      </c>
      <c r="H97" s="215">
        <v>1</v>
      </c>
      <c r="I97" s="216">
        <v>915.07039999999995</v>
      </c>
      <c r="J97" s="217">
        <f t="shared" si="0"/>
        <v>915</v>
      </c>
      <c r="K97" s="213" t="s">
        <v>5</v>
      </c>
      <c r="L97" s="218"/>
      <c r="M97" s="219" t="s">
        <v>5</v>
      </c>
      <c r="N97" s="220" t="s">
        <v>43</v>
      </c>
      <c r="O97" s="40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V97" s="318"/>
      <c r="AR97" s="24" t="s">
        <v>528</v>
      </c>
      <c r="AT97" s="24" t="s">
        <v>233</v>
      </c>
      <c r="AU97" s="24" t="s">
        <v>83</v>
      </c>
      <c r="AY97" s="24" t="s">
        <v>151</v>
      </c>
      <c r="BE97" s="185">
        <f t="shared" si="4"/>
        <v>915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4" t="s">
        <v>11</v>
      </c>
      <c r="BK97" s="185">
        <f t="shared" si="9"/>
        <v>915</v>
      </c>
      <c r="BL97" s="24" t="s">
        <v>463</v>
      </c>
      <c r="BM97" s="24" t="s">
        <v>853</v>
      </c>
    </row>
    <row r="98" spans="2:65" s="1" customFormat="1" ht="16.5" customHeight="1">
      <c r="B98" s="173"/>
      <c r="C98" s="211" t="s">
        <v>27</v>
      </c>
      <c r="D98" s="211" t="s">
        <v>233</v>
      </c>
      <c r="E98" s="212" t="s">
        <v>846</v>
      </c>
      <c r="F98" s="213" t="s">
        <v>847</v>
      </c>
      <c r="G98" s="214" t="s">
        <v>527</v>
      </c>
      <c r="H98" s="215">
        <v>1</v>
      </c>
      <c r="I98" s="216">
        <v>1830.1407999999999</v>
      </c>
      <c r="J98" s="217">
        <f t="shared" si="0"/>
        <v>1830</v>
      </c>
      <c r="K98" s="213" t="s">
        <v>5</v>
      </c>
      <c r="L98" s="218"/>
      <c r="M98" s="219" t="s">
        <v>5</v>
      </c>
      <c r="N98" s="220" t="s">
        <v>43</v>
      </c>
      <c r="O98" s="40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V98" s="318"/>
      <c r="AR98" s="24" t="s">
        <v>528</v>
      </c>
      <c r="AT98" s="24" t="s">
        <v>233</v>
      </c>
      <c r="AU98" s="24" t="s">
        <v>83</v>
      </c>
      <c r="AY98" s="24" t="s">
        <v>151</v>
      </c>
      <c r="BE98" s="185">
        <f t="shared" si="4"/>
        <v>1830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4" t="s">
        <v>11</v>
      </c>
      <c r="BK98" s="185">
        <f t="shared" si="9"/>
        <v>1830</v>
      </c>
      <c r="BL98" s="24" t="s">
        <v>463</v>
      </c>
      <c r="BM98" s="24" t="s">
        <v>854</v>
      </c>
    </row>
    <row r="99" spans="2:65" s="1" customFormat="1" ht="16.5" customHeight="1">
      <c r="B99" s="173"/>
      <c r="C99" s="211" t="s">
        <v>203</v>
      </c>
      <c r="D99" s="211" t="s">
        <v>233</v>
      </c>
      <c r="E99" s="212" t="s">
        <v>848</v>
      </c>
      <c r="F99" s="213" t="s">
        <v>849</v>
      </c>
      <c r="G99" s="214" t="s">
        <v>527</v>
      </c>
      <c r="H99" s="215">
        <v>1</v>
      </c>
      <c r="I99" s="216">
        <v>211.91104000000001</v>
      </c>
      <c r="J99" s="217">
        <f t="shared" si="0"/>
        <v>212</v>
      </c>
      <c r="K99" s="213" t="s">
        <v>5</v>
      </c>
      <c r="L99" s="218"/>
      <c r="M99" s="219" t="s">
        <v>5</v>
      </c>
      <c r="N99" s="220" t="s">
        <v>43</v>
      </c>
      <c r="O99" s="40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V99" s="318"/>
      <c r="AR99" s="24" t="s">
        <v>528</v>
      </c>
      <c r="AT99" s="24" t="s">
        <v>233</v>
      </c>
      <c r="AU99" s="24" t="s">
        <v>83</v>
      </c>
      <c r="AY99" s="24" t="s">
        <v>151</v>
      </c>
      <c r="BE99" s="185">
        <f t="shared" si="4"/>
        <v>212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4" t="s">
        <v>11</v>
      </c>
      <c r="BK99" s="185">
        <f t="shared" si="9"/>
        <v>212</v>
      </c>
      <c r="BL99" s="24" t="s">
        <v>463</v>
      </c>
      <c r="BM99" s="24" t="s">
        <v>855</v>
      </c>
    </row>
    <row r="100" spans="2:65" s="1" customFormat="1" ht="16.5" customHeight="1">
      <c r="B100" s="173"/>
      <c r="C100" s="211" t="s">
        <v>207</v>
      </c>
      <c r="D100" s="211" t="s">
        <v>233</v>
      </c>
      <c r="E100" s="212" t="s">
        <v>850</v>
      </c>
      <c r="F100" s="213" t="s">
        <v>851</v>
      </c>
      <c r="G100" s="214" t="s">
        <v>527</v>
      </c>
      <c r="H100" s="215">
        <v>1</v>
      </c>
      <c r="I100" s="216">
        <v>245.62415999999999</v>
      </c>
      <c r="J100" s="217">
        <f t="shared" si="0"/>
        <v>246</v>
      </c>
      <c r="K100" s="213" t="s">
        <v>5</v>
      </c>
      <c r="L100" s="218"/>
      <c r="M100" s="219" t="s">
        <v>5</v>
      </c>
      <c r="N100" s="220" t="s">
        <v>43</v>
      </c>
      <c r="O100" s="40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V100" s="318"/>
      <c r="AR100" s="24" t="s">
        <v>528</v>
      </c>
      <c r="AT100" s="24" t="s">
        <v>233</v>
      </c>
      <c r="AU100" s="24" t="s">
        <v>83</v>
      </c>
      <c r="AY100" s="24" t="s">
        <v>151</v>
      </c>
      <c r="BE100" s="185">
        <f t="shared" si="4"/>
        <v>246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4" t="s">
        <v>11</v>
      </c>
      <c r="BK100" s="185">
        <f t="shared" si="9"/>
        <v>246</v>
      </c>
      <c r="BL100" s="24" t="s">
        <v>463</v>
      </c>
      <c r="BM100" s="24" t="s">
        <v>856</v>
      </c>
    </row>
    <row r="101" spans="2:65" s="1" customFormat="1" ht="16.5" customHeight="1">
      <c r="B101" s="173"/>
      <c r="C101" s="211" t="s">
        <v>212</v>
      </c>
      <c r="D101" s="211" t="s">
        <v>233</v>
      </c>
      <c r="E101" s="212" t="s">
        <v>857</v>
      </c>
      <c r="F101" s="213" t="s">
        <v>858</v>
      </c>
      <c r="G101" s="214" t="s">
        <v>527</v>
      </c>
      <c r="H101" s="215">
        <v>15</v>
      </c>
      <c r="I101" s="216">
        <v>144.48480000000001</v>
      </c>
      <c r="J101" s="217">
        <f t="shared" si="0"/>
        <v>2167</v>
      </c>
      <c r="K101" s="213" t="s">
        <v>5</v>
      </c>
      <c r="L101" s="218"/>
      <c r="M101" s="219" t="s">
        <v>5</v>
      </c>
      <c r="N101" s="220" t="s">
        <v>43</v>
      </c>
      <c r="O101" s="40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V101" s="318"/>
      <c r="AR101" s="24" t="s">
        <v>528</v>
      </c>
      <c r="AT101" s="24" t="s">
        <v>233</v>
      </c>
      <c r="AU101" s="24" t="s">
        <v>83</v>
      </c>
      <c r="AY101" s="24" t="s">
        <v>151</v>
      </c>
      <c r="BE101" s="185">
        <f t="shared" si="4"/>
        <v>2167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4" t="s">
        <v>11</v>
      </c>
      <c r="BK101" s="185">
        <f t="shared" si="9"/>
        <v>2167</v>
      </c>
      <c r="BL101" s="24" t="s">
        <v>463</v>
      </c>
      <c r="BM101" s="24" t="s">
        <v>859</v>
      </c>
    </row>
    <row r="102" spans="2:65" s="10" customFormat="1" ht="22.35" customHeight="1">
      <c r="B102" s="160"/>
      <c r="D102" s="161" t="s">
        <v>71</v>
      </c>
      <c r="E102" s="171" t="s">
        <v>860</v>
      </c>
      <c r="F102" s="171" t="s">
        <v>861</v>
      </c>
      <c r="I102" s="163"/>
      <c r="J102" s="172">
        <f>BK102</f>
        <v>26200</v>
      </c>
      <c r="L102" s="160"/>
      <c r="M102" s="165"/>
      <c r="N102" s="166"/>
      <c r="O102" s="166"/>
      <c r="P102" s="167">
        <f>SUM(P103:P104)</f>
        <v>0</v>
      </c>
      <c r="Q102" s="166"/>
      <c r="R102" s="167">
        <f>SUM(R103:R104)</f>
        <v>0</v>
      </c>
      <c r="S102" s="166"/>
      <c r="T102" s="168">
        <f>SUM(T103:T104)</f>
        <v>0</v>
      </c>
      <c r="V102" s="318"/>
      <c r="AR102" s="161" t="s">
        <v>83</v>
      </c>
      <c r="AT102" s="169" t="s">
        <v>71</v>
      </c>
      <c r="AU102" s="169" t="s">
        <v>80</v>
      </c>
      <c r="AY102" s="161" t="s">
        <v>151</v>
      </c>
      <c r="BK102" s="170">
        <f>SUM(BK103:BK104)</f>
        <v>26200</v>
      </c>
    </row>
    <row r="103" spans="2:65" s="1" customFormat="1" ht="16.5" customHeight="1">
      <c r="B103" s="173"/>
      <c r="C103" s="174" t="s">
        <v>218</v>
      </c>
      <c r="D103" s="174" t="s">
        <v>153</v>
      </c>
      <c r="E103" s="175" t="s">
        <v>862</v>
      </c>
      <c r="F103" s="176" t="s">
        <v>863</v>
      </c>
      <c r="G103" s="177" t="s">
        <v>527</v>
      </c>
      <c r="H103" s="178">
        <v>1</v>
      </c>
      <c r="I103" s="179">
        <v>3852.9279999999999</v>
      </c>
      <c r="J103" s="180">
        <f>ROUND(I103*H103,0)</f>
        <v>3853</v>
      </c>
      <c r="K103" s="176" t="s">
        <v>5</v>
      </c>
      <c r="L103" s="39"/>
      <c r="M103" s="181" t="s">
        <v>5</v>
      </c>
      <c r="N103" s="182" t="s">
        <v>43</v>
      </c>
      <c r="O103" s="40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V103" s="318"/>
      <c r="AR103" s="24" t="s">
        <v>463</v>
      </c>
      <c r="AT103" s="24" t="s">
        <v>153</v>
      </c>
      <c r="AU103" s="24" t="s">
        <v>83</v>
      </c>
      <c r="AY103" s="24" t="s">
        <v>151</v>
      </c>
      <c r="BE103" s="185">
        <f>IF(N103="základní",J103,0)</f>
        <v>3853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4" t="s">
        <v>11</v>
      </c>
      <c r="BK103" s="185">
        <f>ROUND(I103*H103,0)</f>
        <v>3853</v>
      </c>
      <c r="BL103" s="24" t="s">
        <v>463</v>
      </c>
      <c r="BM103" s="24" t="s">
        <v>228</v>
      </c>
    </row>
    <row r="104" spans="2:65" s="1" customFormat="1" ht="16.5" customHeight="1">
      <c r="B104" s="173"/>
      <c r="C104" s="211" t="s">
        <v>12</v>
      </c>
      <c r="D104" s="211" t="s">
        <v>233</v>
      </c>
      <c r="E104" s="212" t="s">
        <v>862</v>
      </c>
      <c r="F104" s="213" t="s">
        <v>863</v>
      </c>
      <c r="G104" s="214" t="s">
        <v>527</v>
      </c>
      <c r="H104" s="215">
        <v>1</v>
      </c>
      <c r="I104" s="216">
        <v>22346.982400000001</v>
      </c>
      <c r="J104" s="217">
        <f>ROUND(I104*H104,0)</f>
        <v>22347</v>
      </c>
      <c r="K104" s="213" t="s">
        <v>5</v>
      </c>
      <c r="L104" s="218"/>
      <c r="M104" s="219" t="s">
        <v>5</v>
      </c>
      <c r="N104" s="220" t="s">
        <v>43</v>
      </c>
      <c r="O104" s="40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V104" s="318"/>
      <c r="AR104" s="24" t="s">
        <v>528</v>
      </c>
      <c r="AT104" s="24" t="s">
        <v>233</v>
      </c>
      <c r="AU104" s="24" t="s">
        <v>83</v>
      </c>
      <c r="AY104" s="24" t="s">
        <v>151</v>
      </c>
      <c r="BE104" s="185">
        <f>IF(N104="základní",J104,0)</f>
        <v>22347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4" t="s">
        <v>11</v>
      </c>
      <c r="BK104" s="185">
        <f>ROUND(I104*H104,0)</f>
        <v>22347</v>
      </c>
      <c r="BL104" s="24" t="s">
        <v>463</v>
      </c>
      <c r="BM104" s="24" t="s">
        <v>864</v>
      </c>
    </row>
    <row r="105" spans="2:65" s="10" customFormat="1" ht="22.35" customHeight="1">
      <c r="B105" s="160"/>
      <c r="D105" s="161" t="s">
        <v>71</v>
      </c>
      <c r="E105" s="171" t="s">
        <v>865</v>
      </c>
      <c r="F105" s="171" t="s">
        <v>866</v>
      </c>
      <c r="I105" s="163"/>
      <c r="J105" s="172">
        <f>BK105</f>
        <v>19136</v>
      </c>
      <c r="L105" s="160"/>
      <c r="M105" s="165"/>
      <c r="N105" s="166"/>
      <c r="O105" s="166"/>
      <c r="P105" s="167">
        <f>SUM(P106:P107)</f>
        <v>0</v>
      </c>
      <c r="Q105" s="166"/>
      <c r="R105" s="167">
        <f>SUM(R106:R107)</f>
        <v>0</v>
      </c>
      <c r="S105" s="166"/>
      <c r="T105" s="168">
        <f>SUM(T106:T107)</f>
        <v>0</v>
      </c>
      <c r="V105" s="318"/>
      <c r="AR105" s="161" t="s">
        <v>83</v>
      </c>
      <c r="AT105" s="169" t="s">
        <v>71</v>
      </c>
      <c r="AU105" s="169" t="s">
        <v>80</v>
      </c>
      <c r="AY105" s="161" t="s">
        <v>151</v>
      </c>
      <c r="BK105" s="170">
        <f>SUM(BK106:BK107)</f>
        <v>19136</v>
      </c>
    </row>
    <row r="106" spans="2:65" s="1" customFormat="1" ht="16.5" customHeight="1">
      <c r="B106" s="173"/>
      <c r="C106" s="174" t="s">
        <v>228</v>
      </c>
      <c r="D106" s="174" t="s">
        <v>153</v>
      </c>
      <c r="E106" s="175" t="s">
        <v>867</v>
      </c>
      <c r="F106" s="176" t="s">
        <v>868</v>
      </c>
      <c r="G106" s="177" t="s">
        <v>527</v>
      </c>
      <c r="H106" s="178">
        <v>1</v>
      </c>
      <c r="I106" s="179">
        <v>1071.5955999999999</v>
      </c>
      <c r="J106" s="180">
        <f>ROUND(I106*H106,0)</f>
        <v>1072</v>
      </c>
      <c r="K106" s="176" t="s">
        <v>5</v>
      </c>
      <c r="L106" s="39"/>
      <c r="M106" s="181" t="s">
        <v>5</v>
      </c>
      <c r="N106" s="182" t="s">
        <v>43</v>
      </c>
      <c r="O106" s="40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V106" s="318"/>
      <c r="AR106" s="24" t="s">
        <v>463</v>
      </c>
      <c r="AT106" s="24" t="s">
        <v>153</v>
      </c>
      <c r="AU106" s="24" t="s">
        <v>83</v>
      </c>
      <c r="AY106" s="24" t="s">
        <v>151</v>
      </c>
      <c r="BE106" s="185">
        <f>IF(N106="základní",J106,0)</f>
        <v>1072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4" t="s">
        <v>11</v>
      </c>
      <c r="BK106" s="185">
        <f>ROUND(I106*H106,0)</f>
        <v>1072</v>
      </c>
      <c r="BL106" s="24" t="s">
        <v>463</v>
      </c>
      <c r="BM106" s="24" t="s">
        <v>245</v>
      </c>
    </row>
    <row r="107" spans="2:65" s="1" customFormat="1" ht="16.5" customHeight="1">
      <c r="B107" s="173"/>
      <c r="C107" s="211" t="s">
        <v>240</v>
      </c>
      <c r="D107" s="211" t="s">
        <v>233</v>
      </c>
      <c r="E107" s="212" t="s">
        <v>867</v>
      </c>
      <c r="F107" s="213" t="s">
        <v>868</v>
      </c>
      <c r="G107" s="214" t="s">
        <v>527</v>
      </c>
      <c r="H107" s="215">
        <v>1</v>
      </c>
      <c r="I107" s="216">
        <v>18064.21212</v>
      </c>
      <c r="J107" s="217">
        <f>ROUND(I107*H107,0)</f>
        <v>18064</v>
      </c>
      <c r="K107" s="213" t="s">
        <v>5</v>
      </c>
      <c r="L107" s="218"/>
      <c r="M107" s="219" t="s">
        <v>5</v>
      </c>
      <c r="N107" s="220" t="s">
        <v>43</v>
      </c>
      <c r="O107" s="40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V107" s="318"/>
      <c r="AR107" s="24" t="s">
        <v>528</v>
      </c>
      <c r="AT107" s="24" t="s">
        <v>233</v>
      </c>
      <c r="AU107" s="24" t="s">
        <v>83</v>
      </c>
      <c r="AY107" s="24" t="s">
        <v>151</v>
      </c>
      <c r="BE107" s="185">
        <f>IF(N107="základní",J107,0)</f>
        <v>18064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4" t="s">
        <v>11</v>
      </c>
      <c r="BK107" s="185">
        <f>ROUND(I107*H107,0)</f>
        <v>18064</v>
      </c>
      <c r="BL107" s="24" t="s">
        <v>463</v>
      </c>
      <c r="BM107" s="24" t="s">
        <v>869</v>
      </c>
    </row>
    <row r="108" spans="2:65" s="10" customFormat="1" ht="22.35" customHeight="1">
      <c r="B108" s="160"/>
      <c r="D108" s="161" t="s">
        <v>71</v>
      </c>
      <c r="E108" s="171" t="s">
        <v>870</v>
      </c>
      <c r="F108" s="171" t="s">
        <v>871</v>
      </c>
      <c r="I108" s="163"/>
      <c r="J108" s="172">
        <f>BK108</f>
        <v>19393</v>
      </c>
      <c r="L108" s="160"/>
      <c r="M108" s="165"/>
      <c r="N108" s="166"/>
      <c r="O108" s="166"/>
      <c r="P108" s="167">
        <f>SUM(P109:P110)</f>
        <v>0</v>
      </c>
      <c r="Q108" s="166"/>
      <c r="R108" s="167">
        <f>SUM(R109:R110)</f>
        <v>0</v>
      </c>
      <c r="S108" s="166"/>
      <c r="T108" s="168">
        <f>SUM(T109:T110)</f>
        <v>0</v>
      </c>
      <c r="V108" s="318"/>
      <c r="AR108" s="161" t="s">
        <v>83</v>
      </c>
      <c r="AT108" s="169" t="s">
        <v>71</v>
      </c>
      <c r="AU108" s="169" t="s">
        <v>80</v>
      </c>
      <c r="AY108" s="161" t="s">
        <v>151</v>
      </c>
      <c r="BK108" s="170">
        <f>SUM(BK109:BK110)</f>
        <v>19393</v>
      </c>
    </row>
    <row r="109" spans="2:65" s="1" customFormat="1" ht="38.25" customHeight="1">
      <c r="B109" s="173"/>
      <c r="C109" s="174" t="s">
        <v>245</v>
      </c>
      <c r="D109" s="174" t="s">
        <v>153</v>
      </c>
      <c r="E109" s="175" t="s">
        <v>872</v>
      </c>
      <c r="F109" s="176" t="s">
        <v>873</v>
      </c>
      <c r="G109" s="177" t="s">
        <v>527</v>
      </c>
      <c r="H109" s="178">
        <v>2</v>
      </c>
      <c r="I109" s="179">
        <v>674.26239999999996</v>
      </c>
      <c r="J109" s="180">
        <f>ROUND(I109*H109,0)</f>
        <v>1349</v>
      </c>
      <c r="K109" s="176" t="s">
        <v>5</v>
      </c>
      <c r="L109" s="39"/>
      <c r="M109" s="181" t="s">
        <v>5</v>
      </c>
      <c r="N109" s="182" t="s">
        <v>43</v>
      </c>
      <c r="O109" s="40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V109" s="318"/>
      <c r="AR109" s="24" t="s">
        <v>463</v>
      </c>
      <c r="AT109" s="24" t="s">
        <v>153</v>
      </c>
      <c r="AU109" s="24" t="s">
        <v>83</v>
      </c>
      <c r="AY109" s="24" t="s">
        <v>151</v>
      </c>
      <c r="BE109" s="185">
        <f>IF(N109="základní",J109,0)</f>
        <v>1349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4" t="s">
        <v>11</v>
      </c>
      <c r="BK109" s="185">
        <f>ROUND(I109*H109,0)</f>
        <v>1349</v>
      </c>
      <c r="BL109" s="24" t="s">
        <v>463</v>
      </c>
      <c r="BM109" s="24" t="s">
        <v>256</v>
      </c>
    </row>
    <row r="110" spans="2:65" s="1" customFormat="1" ht="38.25" customHeight="1">
      <c r="B110" s="173"/>
      <c r="C110" s="211" t="s">
        <v>252</v>
      </c>
      <c r="D110" s="211" t="s">
        <v>233</v>
      </c>
      <c r="E110" s="212" t="s">
        <v>872</v>
      </c>
      <c r="F110" s="213" t="s">
        <v>873</v>
      </c>
      <c r="G110" s="214" t="s">
        <v>527</v>
      </c>
      <c r="H110" s="215">
        <v>2</v>
      </c>
      <c r="I110" s="216">
        <v>9021.8717199999992</v>
      </c>
      <c r="J110" s="217">
        <f>ROUND(I110*H110,0)</f>
        <v>18044</v>
      </c>
      <c r="K110" s="213" t="s">
        <v>5</v>
      </c>
      <c r="L110" s="218"/>
      <c r="M110" s="219" t="s">
        <v>5</v>
      </c>
      <c r="N110" s="220" t="s">
        <v>43</v>
      </c>
      <c r="O110" s="40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V110" s="318"/>
      <c r="AR110" s="24" t="s">
        <v>528</v>
      </c>
      <c r="AT110" s="24" t="s">
        <v>233</v>
      </c>
      <c r="AU110" s="24" t="s">
        <v>83</v>
      </c>
      <c r="AY110" s="24" t="s">
        <v>151</v>
      </c>
      <c r="BE110" s="185">
        <f>IF(N110="základní",J110,0)</f>
        <v>18044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4" t="s">
        <v>11</v>
      </c>
      <c r="BK110" s="185">
        <f>ROUND(I110*H110,0)</f>
        <v>18044</v>
      </c>
      <c r="BL110" s="24" t="s">
        <v>463</v>
      </c>
      <c r="BM110" s="24" t="s">
        <v>874</v>
      </c>
    </row>
    <row r="111" spans="2:65" s="10" customFormat="1" ht="22.35" customHeight="1">
      <c r="B111" s="160"/>
      <c r="D111" s="161" t="s">
        <v>71</v>
      </c>
      <c r="E111" s="171" t="s">
        <v>875</v>
      </c>
      <c r="F111" s="171" t="s">
        <v>876</v>
      </c>
      <c r="I111" s="163"/>
      <c r="J111" s="172">
        <f>BK111</f>
        <v>31947</v>
      </c>
      <c r="L111" s="160"/>
      <c r="M111" s="165"/>
      <c r="N111" s="166"/>
      <c r="O111" s="166"/>
      <c r="P111" s="167">
        <f>SUM(P112:P129)</f>
        <v>0</v>
      </c>
      <c r="Q111" s="166"/>
      <c r="R111" s="167">
        <f>SUM(R112:R129)</f>
        <v>0</v>
      </c>
      <c r="S111" s="166"/>
      <c r="T111" s="168">
        <f>SUM(T112:T129)</f>
        <v>0</v>
      </c>
      <c r="V111" s="318"/>
      <c r="AR111" s="161" t="s">
        <v>83</v>
      </c>
      <c r="AT111" s="169" t="s">
        <v>71</v>
      </c>
      <c r="AU111" s="169" t="s">
        <v>80</v>
      </c>
      <c r="AY111" s="161" t="s">
        <v>151</v>
      </c>
      <c r="BK111" s="170">
        <f>SUM(BK112:BK129)</f>
        <v>31947</v>
      </c>
    </row>
    <row r="112" spans="2:65" s="1" customFormat="1" ht="16.5" customHeight="1">
      <c r="B112" s="173"/>
      <c r="C112" s="174" t="s">
        <v>256</v>
      </c>
      <c r="D112" s="174" t="s">
        <v>153</v>
      </c>
      <c r="E112" s="175" t="s">
        <v>877</v>
      </c>
      <c r="F112" s="176" t="s">
        <v>878</v>
      </c>
      <c r="G112" s="177" t="s">
        <v>334</v>
      </c>
      <c r="H112" s="178">
        <v>250</v>
      </c>
      <c r="I112" s="179">
        <v>9.6323199999999982</v>
      </c>
      <c r="J112" s="180">
        <f t="shared" ref="J112:J129" si="10">ROUND(I112*H112,0)</f>
        <v>2408</v>
      </c>
      <c r="K112" s="176" t="s">
        <v>5</v>
      </c>
      <c r="L112" s="39"/>
      <c r="M112" s="181" t="s">
        <v>5</v>
      </c>
      <c r="N112" s="182" t="s">
        <v>43</v>
      </c>
      <c r="O112" s="40"/>
      <c r="P112" s="183">
        <f t="shared" ref="P112:P129" si="11">O112*H112</f>
        <v>0</v>
      </c>
      <c r="Q112" s="183">
        <v>0</v>
      </c>
      <c r="R112" s="183">
        <f t="shared" ref="R112:R129" si="12">Q112*H112</f>
        <v>0</v>
      </c>
      <c r="S112" s="183">
        <v>0</v>
      </c>
      <c r="T112" s="184">
        <f t="shared" ref="T112:T129" si="13">S112*H112</f>
        <v>0</v>
      </c>
      <c r="V112" s="318"/>
      <c r="AR112" s="24" t="s">
        <v>463</v>
      </c>
      <c r="AT112" s="24" t="s">
        <v>153</v>
      </c>
      <c r="AU112" s="24" t="s">
        <v>83</v>
      </c>
      <c r="AY112" s="24" t="s">
        <v>151</v>
      </c>
      <c r="BE112" s="185">
        <f t="shared" ref="BE112:BE129" si="14">IF(N112="základní",J112,0)</f>
        <v>2408</v>
      </c>
      <c r="BF112" s="185">
        <f t="shared" ref="BF112:BF129" si="15">IF(N112="snížená",J112,0)</f>
        <v>0</v>
      </c>
      <c r="BG112" s="185">
        <f t="shared" ref="BG112:BG129" si="16">IF(N112="zákl. přenesená",J112,0)</f>
        <v>0</v>
      </c>
      <c r="BH112" s="185">
        <f t="shared" ref="BH112:BH129" si="17">IF(N112="sníž. přenesená",J112,0)</f>
        <v>0</v>
      </c>
      <c r="BI112" s="185">
        <f t="shared" ref="BI112:BI129" si="18">IF(N112="nulová",J112,0)</f>
        <v>0</v>
      </c>
      <c r="BJ112" s="24" t="s">
        <v>11</v>
      </c>
      <c r="BK112" s="185">
        <f t="shared" ref="BK112:BK129" si="19">ROUND(I112*H112,0)</f>
        <v>2408</v>
      </c>
      <c r="BL112" s="24" t="s">
        <v>463</v>
      </c>
      <c r="BM112" s="24" t="s">
        <v>266</v>
      </c>
    </row>
    <row r="113" spans="2:65" s="1" customFormat="1" ht="16.5" customHeight="1">
      <c r="B113" s="173"/>
      <c r="C113" s="174" t="s">
        <v>10</v>
      </c>
      <c r="D113" s="174" t="s">
        <v>153</v>
      </c>
      <c r="E113" s="175" t="s">
        <v>879</v>
      </c>
      <c r="F113" s="176" t="s">
        <v>880</v>
      </c>
      <c r="G113" s="177" t="s">
        <v>334</v>
      </c>
      <c r="H113" s="178">
        <v>35</v>
      </c>
      <c r="I113" s="179">
        <v>45.753520000000002</v>
      </c>
      <c r="J113" s="180">
        <f t="shared" si="10"/>
        <v>1601</v>
      </c>
      <c r="K113" s="176" t="s">
        <v>5</v>
      </c>
      <c r="L113" s="39"/>
      <c r="M113" s="181" t="s">
        <v>5</v>
      </c>
      <c r="N113" s="182" t="s">
        <v>43</v>
      </c>
      <c r="O113" s="40"/>
      <c r="P113" s="183">
        <f t="shared" si="11"/>
        <v>0</v>
      </c>
      <c r="Q113" s="183">
        <v>0</v>
      </c>
      <c r="R113" s="183">
        <f t="shared" si="12"/>
        <v>0</v>
      </c>
      <c r="S113" s="183">
        <v>0</v>
      </c>
      <c r="T113" s="184">
        <f t="shared" si="13"/>
        <v>0</v>
      </c>
      <c r="V113" s="318"/>
      <c r="AR113" s="24" t="s">
        <v>463</v>
      </c>
      <c r="AT113" s="24" t="s">
        <v>153</v>
      </c>
      <c r="AU113" s="24" t="s">
        <v>83</v>
      </c>
      <c r="AY113" s="24" t="s">
        <v>151</v>
      </c>
      <c r="BE113" s="185">
        <f t="shared" si="14"/>
        <v>1601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4" t="s">
        <v>11</v>
      </c>
      <c r="BK113" s="185">
        <f t="shared" si="19"/>
        <v>1601</v>
      </c>
      <c r="BL113" s="24" t="s">
        <v>463</v>
      </c>
      <c r="BM113" s="24" t="s">
        <v>274</v>
      </c>
    </row>
    <row r="114" spans="2:65" s="1" customFormat="1" ht="16.5" customHeight="1">
      <c r="B114" s="173"/>
      <c r="C114" s="174" t="s">
        <v>266</v>
      </c>
      <c r="D114" s="174" t="s">
        <v>153</v>
      </c>
      <c r="E114" s="175" t="s">
        <v>881</v>
      </c>
      <c r="F114" s="176" t="s">
        <v>882</v>
      </c>
      <c r="G114" s="177" t="s">
        <v>334</v>
      </c>
      <c r="H114" s="178">
        <v>20</v>
      </c>
      <c r="I114" s="179">
        <v>45.753520000000002</v>
      </c>
      <c r="J114" s="180">
        <f t="shared" si="10"/>
        <v>915</v>
      </c>
      <c r="K114" s="176" t="s">
        <v>5</v>
      </c>
      <c r="L114" s="39"/>
      <c r="M114" s="181" t="s">
        <v>5</v>
      </c>
      <c r="N114" s="182" t="s">
        <v>43</v>
      </c>
      <c r="O114" s="40"/>
      <c r="P114" s="183">
        <f t="shared" si="11"/>
        <v>0</v>
      </c>
      <c r="Q114" s="183">
        <v>0</v>
      </c>
      <c r="R114" s="183">
        <f t="shared" si="12"/>
        <v>0</v>
      </c>
      <c r="S114" s="183">
        <v>0</v>
      </c>
      <c r="T114" s="184">
        <f t="shared" si="13"/>
        <v>0</v>
      </c>
      <c r="V114" s="318"/>
      <c r="AR114" s="24" t="s">
        <v>463</v>
      </c>
      <c r="AT114" s="24" t="s">
        <v>153</v>
      </c>
      <c r="AU114" s="24" t="s">
        <v>83</v>
      </c>
      <c r="AY114" s="24" t="s">
        <v>151</v>
      </c>
      <c r="BE114" s="185">
        <f t="shared" si="14"/>
        <v>915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4" t="s">
        <v>11</v>
      </c>
      <c r="BK114" s="185">
        <f t="shared" si="19"/>
        <v>915</v>
      </c>
      <c r="BL114" s="24" t="s">
        <v>463</v>
      </c>
      <c r="BM114" s="24" t="s">
        <v>282</v>
      </c>
    </row>
    <row r="115" spans="2:65" s="1" customFormat="1" ht="16.5" customHeight="1">
      <c r="B115" s="173"/>
      <c r="C115" s="174" t="s">
        <v>270</v>
      </c>
      <c r="D115" s="174" t="s">
        <v>153</v>
      </c>
      <c r="E115" s="175" t="s">
        <v>883</v>
      </c>
      <c r="F115" s="176" t="s">
        <v>884</v>
      </c>
      <c r="G115" s="177" t="s">
        <v>527</v>
      </c>
      <c r="H115" s="178">
        <v>5</v>
      </c>
      <c r="I115" s="179">
        <v>50.569679999999998</v>
      </c>
      <c r="J115" s="180">
        <f t="shared" si="10"/>
        <v>253</v>
      </c>
      <c r="K115" s="176" t="s">
        <v>5</v>
      </c>
      <c r="L115" s="39"/>
      <c r="M115" s="181" t="s">
        <v>5</v>
      </c>
      <c r="N115" s="182" t="s">
        <v>43</v>
      </c>
      <c r="O115" s="40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V115" s="318"/>
      <c r="AR115" s="24" t="s">
        <v>463</v>
      </c>
      <c r="AT115" s="24" t="s">
        <v>153</v>
      </c>
      <c r="AU115" s="24" t="s">
        <v>83</v>
      </c>
      <c r="AY115" s="24" t="s">
        <v>151</v>
      </c>
      <c r="BE115" s="185">
        <f t="shared" si="14"/>
        <v>253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4" t="s">
        <v>11</v>
      </c>
      <c r="BK115" s="185">
        <f t="shared" si="19"/>
        <v>253</v>
      </c>
      <c r="BL115" s="24" t="s">
        <v>463</v>
      </c>
      <c r="BM115" s="24" t="s">
        <v>290</v>
      </c>
    </row>
    <row r="116" spans="2:65" s="1" customFormat="1" ht="16.5" customHeight="1">
      <c r="B116" s="173"/>
      <c r="C116" s="174" t="s">
        <v>274</v>
      </c>
      <c r="D116" s="174" t="s">
        <v>153</v>
      </c>
      <c r="E116" s="175" t="s">
        <v>885</v>
      </c>
      <c r="F116" s="176" t="s">
        <v>886</v>
      </c>
      <c r="G116" s="177" t="s">
        <v>527</v>
      </c>
      <c r="H116" s="178">
        <v>12</v>
      </c>
      <c r="I116" s="179">
        <v>45.753520000000002</v>
      </c>
      <c r="J116" s="180">
        <f t="shared" si="10"/>
        <v>549</v>
      </c>
      <c r="K116" s="176" t="s">
        <v>5</v>
      </c>
      <c r="L116" s="39"/>
      <c r="M116" s="181" t="s">
        <v>5</v>
      </c>
      <c r="N116" s="182" t="s">
        <v>43</v>
      </c>
      <c r="O116" s="40"/>
      <c r="P116" s="183">
        <f t="shared" si="11"/>
        <v>0</v>
      </c>
      <c r="Q116" s="183">
        <v>0</v>
      </c>
      <c r="R116" s="183">
        <f t="shared" si="12"/>
        <v>0</v>
      </c>
      <c r="S116" s="183">
        <v>0</v>
      </c>
      <c r="T116" s="184">
        <f t="shared" si="13"/>
        <v>0</v>
      </c>
      <c r="V116" s="318"/>
      <c r="AR116" s="24" t="s">
        <v>463</v>
      </c>
      <c r="AT116" s="24" t="s">
        <v>153</v>
      </c>
      <c r="AU116" s="24" t="s">
        <v>83</v>
      </c>
      <c r="AY116" s="24" t="s">
        <v>151</v>
      </c>
      <c r="BE116" s="185">
        <f t="shared" si="14"/>
        <v>549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4" t="s">
        <v>11</v>
      </c>
      <c r="BK116" s="185">
        <f t="shared" si="19"/>
        <v>549</v>
      </c>
      <c r="BL116" s="24" t="s">
        <v>463</v>
      </c>
      <c r="BM116" s="24" t="s">
        <v>300</v>
      </c>
    </row>
    <row r="117" spans="2:65" s="1" customFormat="1" ht="16.5" customHeight="1">
      <c r="B117" s="173"/>
      <c r="C117" s="174" t="s">
        <v>278</v>
      </c>
      <c r="D117" s="174" t="s">
        <v>153</v>
      </c>
      <c r="E117" s="175" t="s">
        <v>887</v>
      </c>
      <c r="F117" s="176" t="s">
        <v>888</v>
      </c>
      <c r="G117" s="177" t="s">
        <v>527</v>
      </c>
      <c r="H117" s="178">
        <v>2</v>
      </c>
      <c r="I117" s="179">
        <v>216.72719999999998</v>
      </c>
      <c r="J117" s="180">
        <f t="shared" si="10"/>
        <v>433</v>
      </c>
      <c r="K117" s="176" t="s">
        <v>5</v>
      </c>
      <c r="L117" s="39"/>
      <c r="M117" s="181" t="s">
        <v>5</v>
      </c>
      <c r="N117" s="182" t="s">
        <v>43</v>
      </c>
      <c r="O117" s="40"/>
      <c r="P117" s="183">
        <f t="shared" si="11"/>
        <v>0</v>
      </c>
      <c r="Q117" s="183">
        <v>0</v>
      </c>
      <c r="R117" s="183">
        <f t="shared" si="12"/>
        <v>0</v>
      </c>
      <c r="S117" s="183">
        <v>0</v>
      </c>
      <c r="T117" s="184">
        <f t="shared" si="13"/>
        <v>0</v>
      </c>
      <c r="V117" s="318"/>
      <c r="AR117" s="24" t="s">
        <v>463</v>
      </c>
      <c r="AT117" s="24" t="s">
        <v>153</v>
      </c>
      <c r="AU117" s="24" t="s">
        <v>83</v>
      </c>
      <c r="AY117" s="24" t="s">
        <v>151</v>
      </c>
      <c r="BE117" s="185">
        <f t="shared" si="14"/>
        <v>433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4" t="s">
        <v>11</v>
      </c>
      <c r="BK117" s="185">
        <f t="shared" si="19"/>
        <v>433</v>
      </c>
      <c r="BL117" s="24" t="s">
        <v>463</v>
      </c>
      <c r="BM117" s="24" t="s">
        <v>236</v>
      </c>
    </row>
    <row r="118" spans="2:65" s="1" customFormat="1" ht="16.5" customHeight="1">
      <c r="B118" s="173"/>
      <c r="C118" s="174" t="s">
        <v>282</v>
      </c>
      <c r="D118" s="174" t="s">
        <v>153</v>
      </c>
      <c r="E118" s="175" t="s">
        <v>889</v>
      </c>
      <c r="F118" s="176" t="s">
        <v>890</v>
      </c>
      <c r="G118" s="177" t="s">
        <v>334</v>
      </c>
      <c r="H118" s="178">
        <v>5</v>
      </c>
      <c r="I118" s="179">
        <v>45.753520000000002</v>
      </c>
      <c r="J118" s="180">
        <f t="shared" si="10"/>
        <v>229</v>
      </c>
      <c r="K118" s="176" t="s">
        <v>5</v>
      </c>
      <c r="L118" s="39"/>
      <c r="M118" s="181" t="s">
        <v>5</v>
      </c>
      <c r="N118" s="182" t="s">
        <v>43</v>
      </c>
      <c r="O118" s="40"/>
      <c r="P118" s="183">
        <f t="shared" si="11"/>
        <v>0</v>
      </c>
      <c r="Q118" s="183">
        <v>0</v>
      </c>
      <c r="R118" s="183">
        <f t="shared" si="12"/>
        <v>0</v>
      </c>
      <c r="S118" s="183">
        <v>0</v>
      </c>
      <c r="T118" s="184">
        <f t="shared" si="13"/>
        <v>0</v>
      </c>
      <c r="V118" s="318"/>
      <c r="AR118" s="24" t="s">
        <v>463</v>
      </c>
      <c r="AT118" s="24" t="s">
        <v>153</v>
      </c>
      <c r="AU118" s="24" t="s">
        <v>83</v>
      </c>
      <c r="AY118" s="24" t="s">
        <v>151</v>
      </c>
      <c r="BE118" s="185">
        <f t="shared" si="14"/>
        <v>229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4" t="s">
        <v>11</v>
      </c>
      <c r="BK118" s="185">
        <f t="shared" si="19"/>
        <v>229</v>
      </c>
      <c r="BL118" s="24" t="s">
        <v>463</v>
      </c>
      <c r="BM118" s="24" t="s">
        <v>322</v>
      </c>
    </row>
    <row r="119" spans="2:65" s="1" customFormat="1" ht="16.5" customHeight="1">
      <c r="B119" s="173"/>
      <c r="C119" s="174" t="s">
        <v>286</v>
      </c>
      <c r="D119" s="174" t="s">
        <v>153</v>
      </c>
      <c r="E119" s="175" t="s">
        <v>891</v>
      </c>
      <c r="F119" s="176" t="s">
        <v>892</v>
      </c>
      <c r="G119" s="177" t="s">
        <v>334</v>
      </c>
      <c r="H119" s="178">
        <v>5</v>
      </c>
      <c r="I119" s="179">
        <v>45.753520000000002</v>
      </c>
      <c r="J119" s="180">
        <f t="shared" si="10"/>
        <v>229</v>
      </c>
      <c r="K119" s="176" t="s">
        <v>5</v>
      </c>
      <c r="L119" s="39"/>
      <c r="M119" s="181" t="s">
        <v>5</v>
      </c>
      <c r="N119" s="182" t="s">
        <v>43</v>
      </c>
      <c r="O119" s="40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V119" s="318"/>
      <c r="AR119" s="24" t="s">
        <v>463</v>
      </c>
      <c r="AT119" s="24" t="s">
        <v>153</v>
      </c>
      <c r="AU119" s="24" t="s">
        <v>83</v>
      </c>
      <c r="AY119" s="24" t="s">
        <v>151</v>
      </c>
      <c r="BE119" s="185">
        <f t="shared" si="14"/>
        <v>229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4" t="s">
        <v>11</v>
      </c>
      <c r="BK119" s="185">
        <f t="shared" si="19"/>
        <v>229</v>
      </c>
      <c r="BL119" s="24" t="s">
        <v>463</v>
      </c>
      <c r="BM119" s="24" t="s">
        <v>331</v>
      </c>
    </row>
    <row r="120" spans="2:65" s="1" customFormat="1" ht="51" customHeight="1">
      <c r="B120" s="173"/>
      <c r="C120" s="174" t="s">
        <v>290</v>
      </c>
      <c r="D120" s="174" t="s">
        <v>153</v>
      </c>
      <c r="E120" s="175" t="s">
        <v>893</v>
      </c>
      <c r="F120" s="176" t="s">
        <v>894</v>
      </c>
      <c r="G120" s="177" t="s">
        <v>619</v>
      </c>
      <c r="H120" s="178">
        <v>25</v>
      </c>
      <c r="I120" s="179">
        <v>674.26239999999996</v>
      </c>
      <c r="J120" s="180">
        <f t="shared" si="10"/>
        <v>16857</v>
      </c>
      <c r="K120" s="176" t="s">
        <v>5</v>
      </c>
      <c r="L120" s="39"/>
      <c r="M120" s="181" t="s">
        <v>5</v>
      </c>
      <c r="N120" s="182" t="s">
        <v>43</v>
      </c>
      <c r="O120" s="40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V120" s="318"/>
      <c r="AR120" s="24" t="s">
        <v>463</v>
      </c>
      <c r="AT120" s="24" t="s">
        <v>153</v>
      </c>
      <c r="AU120" s="24" t="s">
        <v>83</v>
      </c>
      <c r="AY120" s="24" t="s">
        <v>151</v>
      </c>
      <c r="BE120" s="185">
        <f t="shared" si="14"/>
        <v>16857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4" t="s">
        <v>11</v>
      </c>
      <c r="BK120" s="185">
        <f t="shared" si="19"/>
        <v>16857</v>
      </c>
      <c r="BL120" s="24" t="s">
        <v>463</v>
      </c>
      <c r="BM120" s="24" t="s">
        <v>342</v>
      </c>
    </row>
    <row r="121" spans="2:65" s="1" customFormat="1" ht="16.5" customHeight="1">
      <c r="B121" s="173"/>
      <c r="C121" s="174" t="s">
        <v>294</v>
      </c>
      <c r="D121" s="174" t="s">
        <v>153</v>
      </c>
      <c r="E121" s="175" t="s">
        <v>895</v>
      </c>
      <c r="F121" s="176" t="s">
        <v>896</v>
      </c>
      <c r="G121" s="177" t="s">
        <v>527</v>
      </c>
      <c r="H121" s="178">
        <v>5</v>
      </c>
      <c r="I121" s="179">
        <v>74.650480000000002</v>
      </c>
      <c r="J121" s="180">
        <f t="shared" si="10"/>
        <v>373</v>
      </c>
      <c r="K121" s="176" t="s">
        <v>5</v>
      </c>
      <c r="L121" s="39"/>
      <c r="M121" s="181" t="s">
        <v>5</v>
      </c>
      <c r="N121" s="182" t="s">
        <v>43</v>
      </c>
      <c r="O121" s="40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V121" s="318"/>
      <c r="AR121" s="24" t="s">
        <v>463</v>
      </c>
      <c r="AT121" s="24" t="s">
        <v>153</v>
      </c>
      <c r="AU121" s="24" t="s">
        <v>83</v>
      </c>
      <c r="AY121" s="24" t="s">
        <v>151</v>
      </c>
      <c r="BE121" s="185">
        <f t="shared" si="14"/>
        <v>373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4" t="s">
        <v>11</v>
      </c>
      <c r="BK121" s="185">
        <f t="shared" si="19"/>
        <v>373</v>
      </c>
      <c r="BL121" s="24" t="s">
        <v>463</v>
      </c>
      <c r="BM121" s="24" t="s">
        <v>352</v>
      </c>
    </row>
    <row r="122" spans="2:65" s="1" customFormat="1" ht="16.5" customHeight="1">
      <c r="B122" s="173"/>
      <c r="C122" s="174" t="s">
        <v>300</v>
      </c>
      <c r="D122" s="174" t="s">
        <v>153</v>
      </c>
      <c r="E122" s="175" t="s">
        <v>897</v>
      </c>
      <c r="F122" s="176" t="s">
        <v>898</v>
      </c>
      <c r="G122" s="177" t="s">
        <v>527</v>
      </c>
      <c r="H122" s="178">
        <v>1</v>
      </c>
      <c r="I122" s="179">
        <v>3383.3523999999998</v>
      </c>
      <c r="J122" s="180">
        <f t="shared" si="10"/>
        <v>3383</v>
      </c>
      <c r="K122" s="176" t="s">
        <v>5</v>
      </c>
      <c r="L122" s="39"/>
      <c r="M122" s="181" t="s">
        <v>5</v>
      </c>
      <c r="N122" s="182" t="s">
        <v>43</v>
      </c>
      <c r="O122" s="40"/>
      <c r="P122" s="183">
        <f t="shared" si="11"/>
        <v>0</v>
      </c>
      <c r="Q122" s="183">
        <v>0</v>
      </c>
      <c r="R122" s="183">
        <f t="shared" si="12"/>
        <v>0</v>
      </c>
      <c r="S122" s="183">
        <v>0</v>
      </c>
      <c r="T122" s="184">
        <f t="shared" si="13"/>
        <v>0</v>
      </c>
      <c r="V122" s="318"/>
      <c r="AR122" s="24" t="s">
        <v>463</v>
      </c>
      <c r="AT122" s="24" t="s">
        <v>153</v>
      </c>
      <c r="AU122" s="24" t="s">
        <v>83</v>
      </c>
      <c r="AY122" s="24" t="s">
        <v>151</v>
      </c>
      <c r="BE122" s="185">
        <f t="shared" si="14"/>
        <v>3383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4" t="s">
        <v>11</v>
      </c>
      <c r="BK122" s="185">
        <f t="shared" si="19"/>
        <v>3383</v>
      </c>
      <c r="BL122" s="24" t="s">
        <v>463</v>
      </c>
      <c r="BM122" s="24" t="s">
        <v>361</v>
      </c>
    </row>
    <row r="123" spans="2:65" s="1" customFormat="1" ht="16.5" customHeight="1">
      <c r="B123" s="173"/>
      <c r="C123" s="211" t="s">
        <v>308</v>
      </c>
      <c r="D123" s="211" t="s">
        <v>233</v>
      </c>
      <c r="E123" s="212" t="s">
        <v>877</v>
      </c>
      <c r="F123" s="213" t="s">
        <v>878</v>
      </c>
      <c r="G123" s="214" t="s">
        <v>334</v>
      </c>
      <c r="H123" s="215">
        <v>250</v>
      </c>
      <c r="I123" s="216">
        <v>9.5119160000000011</v>
      </c>
      <c r="J123" s="217">
        <f t="shared" si="10"/>
        <v>2378</v>
      </c>
      <c r="K123" s="213" t="s">
        <v>5</v>
      </c>
      <c r="L123" s="218"/>
      <c r="M123" s="219" t="s">
        <v>5</v>
      </c>
      <c r="N123" s="220" t="s">
        <v>43</v>
      </c>
      <c r="O123" s="40"/>
      <c r="P123" s="183">
        <f t="shared" si="11"/>
        <v>0</v>
      </c>
      <c r="Q123" s="183">
        <v>0</v>
      </c>
      <c r="R123" s="183">
        <f t="shared" si="12"/>
        <v>0</v>
      </c>
      <c r="S123" s="183">
        <v>0</v>
      </c>
      <c r="T123" s="184">
        <f t="shared" si="13"/>
        <v>0</v>
      </c>
      <c r="V123" s="318"/>
      <c r="AR123" s="24" t="s">
        <v>528</v>
      </c>
      <c r="AT123" s="24" t="s">
        <v>233</v>
      </c>
      <c r="AU123" s="24" t="s">
        <v>83</v>
      </c>
      <c r="AY123" s="24" t="s">
        <v>151</v>
      </c>
      <c r="BE123" s="185">
        <f t="shared" si="14"/>
        <v>2378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4" t="s">
        <v>11</v>
      </c>
      <c r="BK123" s="185">
        <f t="shared" si="19"/>
        <v>2378</v>
      </c>
      <c r="BL123" s="24" t="s">
        <v>463</v>
      </c>
      <c r="BM123" s="24" t="s">
        <v>899</v>
      </c>
    </row>
    <row r="124" spans="2:65" s="1" customFormat="1" ht="16.5" customHeight="1">
      <c r="B124" s="173"/>
      <c r="C124" s="211" t="s">
        <v>236</v>
      </c>
      <c r="D124" s="211" t="s">
        <v>233</v>
      </c>
      <c r="E124" s="212" t="s">
        <v>879</v>
      </c>
      <c r="F124" s="213" t="s">
        <v>880</v>
      </c>
      <c r="G124" s="214" t="s">
        <v>334</v>
      </c>
      <c r="H124" s="215">
        <v>35</v>
      </c>
      <c r="I124" s="216">
        <v>5.0569679999999995</v>
      </c>
      <c r="J124" s="217">
        <f t="shared" si="10"/>
        <v>177</v>
      </c>
      <c r="K124" s="213" t="s">
        <v>5</v>
      </c>
      <c r="L124" s="218"/>
      <c r="M124" s="219" t="s">
        <v>5</v>
      </c>
      <c r="N124" s="220" t="s">
        <v>43</v>
      </c>
      <c r="O124" s="40"/>
      <c r="P124" s="183">
        <f t="shared" si="11"/>
        <v>0</v>
      </c>
      <c r="Q124" s="183">
        <v>0</v>
      </c>
      <c r="R124" s="183">
        <f t="shared" si="12"/>
        <v>0</v>
      </c>
      <c r="S124" s="183">
        <v>0</v>
      </c>
      <c r="T124" s="184">
        <f t="shared" si="13"/>
        <v>0</v>
      </c>
      <c r="V124" s="318"/>
      <c r="AR124" s="24" t="s">
        <v>528</v>
      </c>
      <c r="AT124" s="24" t="s">
        <v>233</v>
      </c>
      <c r="AU124" s="24" t="s">
        <v>83</v>
      </c>
      <c r="AY124" s="24" t="s">
        <v>151</v>
      </c>
      <c r="BE124" s="185">
        <f t="shared" si="14"/>
        <v>177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4" t="s">
        <v>11</v>
      </c>
      <c r="BK124" s="185">
        <f t="shared" si="19"/>
        <v>177</v>
      </c>
      <c r="BL124" s="24" t="s">
        <v>463</v>
      </c>
      <c r="BM124" s="24" t="s">
        <v>900</v>
      </c>
    </row>
    <row r="125" spans="2:65" s="1" customFormat="1" ht="16.5" customHeight="1">
      <c r="B125" s="173"/>
      <c r="C125" s="211" t="s">
        <v>318</v>
      </c>
      <c r="D125" s="211" t="s">
        <v>233</v>
      </c>
      <c r="E125" s="212" t="s">
        <v>881</v>
      </c>
      <c r="F125" s="213" t="s">
        <v>882</v>
      </c>
      <c r="G125" s="214" t="s">
        <v>334</v>
      </c>
      <c r="H125" s="215">
        <v>20</v>
      </c>
      <c r="I125" s="216">
        <v>5.8997960000000003</v>
      </c>
      <c r="J125" s="217">
        <f t="shared" si="10"/>
        <v>118</v>
      </c>
      <c r="K125" s="213" t="s">
        <v>5</v>
      </c>
      <c r="L125" s="218"/>
      <c r="M125" s="219" t="s">
        <v>5</v>
      </c>
      <c r="N125" s="220" t="s">
        <v>43</v>
      </c>
      <c r="O125" s="40"/>
      <c r="P125" s="183">
        <f t="shared" si="11"/>
        <v>0</v>
      </c>
      <c r="Q125" s="183">
        <v>0</v>
      </c>
      <c r="R125" s="183">
        <f t="shared" si="12"/>
        <v>0</v>
      </c>
      <c r="S125" s="183">
        <v>0</v>
      </c>
      <c r="T125" s="184">
        <f t="shared" si="13"/>
        <v>0</v>
      </c>
      <c r="V125" s="318"/>
      <c r="AR125" s="24" t="s">
        <v>528</v>
      </c>
      <c r="AT125" s="24" t="s">
        <v>233</v>
      </c>
      <c r="AU125" s="24" t="s">
        <v>83</v>
      </c>
      <c r="AY125" s="24" t="s">
        <v>151</v>
      </c>
      <c r="BE125" s="185">
        <f t="shared" si="14"/>
        <v>118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4" t="s">
        <v>11</v>
      </c>
      <c r="BK125" s="185">
        <f t="shared" si="19"/>
        <v>118</v>
      </c>
      <c r="BL125" s="24" t="s">
        <v>463</v>
      </c>
      <c r="BM125" s="24" t="s">
        <v>901</v>
      </c>
    </row>
    <row r="126" spans="2:65" s="1" customFormat="1" ht="16.5" customHeight="1">
      <c r="B126" s="173"/>
      <c r="C126" s="211" t="s">
        <v>322</v>
      </c>
      <c r="D126" s="211" t="s">
        <v>233</v>
      </c>
      <c r="E126" s="212" t="s">
        <v>883</v>
      </c>
      <c r="F126" s="213" t="s">
        <v>884</v>
      </c>
      <c r="G126" s="214" t="s">
        <v>527</v>
      </c>
      <c r="H126" s="215">
        <v>5</v>
      </c>
      <c r="I126" s="216">
        <v>34.917159999999996</v>
      </c>
      <c r="J126" s="217">
        <f t="shared" si="10"/>
        <v>175</v>
      </c>
      <c r="K126" s="213" t="s">
        <v>5</v>
      </c>
      <c r="L126" s="218"/>
      <c r="M126" s="219" t="s">
        <v>5</v>
      </c>
      <c r="N126" s="220" t="s">
        <v>43</v>
      </c>
      <c r="O126" s="40"/>
      <c r="P126" s="183">
        <f t="shared" si="11"/>
        <v>0</v>
      </c>
      <c r="Q126" s="183">
        <v>0</v>
      </c>
      <c r="R126" s="183">
        <f t="shared" si="12"/>
        <v>0</v>
      </c>
      <c r="S126" s="183">
        <v>0</v>
      </c>
      <c r="T126" s="184">
        <f t="shared" si="13"/>
        <v>0</v>
      </c>
      <c r="V126" s="318"/>
      <c r="AR126" s="24" t="s">
        <v>528</v>
      </c>
      <c r="AT126" s="24" t="s">
        <v>233</v>
      </c>
      <c r="AU126" s="24" t="s">
        <v>83</v>
      </c>
      <c r="AY126" s="24" t="s">
        <v>151</v>
      </c>
      <c r="BE126" s="185">
        <f t="shared" si="14"/>
        <v>175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4" t="s">
        <v>11</v>
      </c>
      <c r="BK126" s="185">
        <f t="shared" si="19"/>
        <v>175</v>
      </c>
      <c r="BL126" s="24" t="s">
        <v>463</v>
      </c>
      <c r="BM126" s="24" t="s">
        <v>902</v>
      </c>
    </row>
    <row r="127" spans="2:65" s="1" customFormat="1" ht="16.5" customHeight="1">
      <c r="B127" s="173"/>
      <c r="C127" s="211" t="s">
        <v>327</v>
      </c>
      <c r="D127" s="211" t="s">
        <v>233</v>
      </c>
      <c r="E127" s="212" t="s">
        <v>885</v>
      </c>
      <c r="F127" s="213" t="s">
        <v>886</v>
      </c>
      <c r="G127" s="214" t="s">
        <v>527</v>
      </c>
      <c r="H127" s="215">
        <v>12</v>
      </c>
      <c r="I127" s="216">
        <v>43.345440000000004</v>
      </c>
      <c r="J127" s="217">
        <f t="shared" si="10"/>
        <v>520</v>
      </c>
      <c r="K127" s="213" t="s">
        <v>5</v>
      </c>
      <c r="L127" s="218"/>
      <c r="M127" s="219" t="s">
        <v>5</v>
      </c>
      <c r="N127" s="220" t="s">
        <v>43</v>
      </c>
      <c r="O127" s="40"/>
      <c r="P127" s="183">
        <f t="shared" si="11"/>
        <v>0</v>
      </c>
      <c r="Q127" s="183">
        <v>0</v>
      </c>
      <c r="R127" s="183">
        <f t="shared" si="12"/>
        <v>0</v>
      </c>
      <c r="S127" s="183">
        <v>0</v>
      </c>
      <c r="T127" s="184">
        <f t="shared" si="13"/>
        <v>0</v>
      </c>
      <c r="V127" s="318"/>
      <c r="AR127" s="24" t="s">
        <v>528</v>
      </c>
      <c r="AT127" s="24" t="s">
        <v>233</v>
      </c>
      <c r="AU127" s="24" t="s">
        <v>83</v>
      </c>
      <c r="AY127" s="24" t="s">
        <v>151</v>
      </c>
      <c r="BE127" s="185">
        <f t="shared" si="14"/>
        <v>520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4" t="s">
        <v>11</v>
      </c>
      <c r="BK127" s="185">
        <f t="shared" si="19"/>
        <v>520</v>
      </c>
      <c r="BL127" s="24" t="s">
        <v>463</v>
      </c>
      <c r="BM127" s="24" t="s">
        <v>903</v>
      </c>
    </row>
    <row r="128" spans="2:65" s="1" customFormat="1" ht="16.5" customHeight="1">
      <c r="B128" s="173"/>
      <c r="C128" s="211" t="s">
        <v>331</v>
      </c>
      <c r="D128" s="211" t="s">
        <v>233</v>
      </c>
      <c r="E128" s="212" t="s">
        <v>895</v>
      </c>
      <c r="F128" s="213" t="s">
        <v>896</v>
      </c>
      <c r="G128" s="214" t="s">
        <v>527</v>
      </c>
      <c r="H128" s="215">
        <v>5</v>
      </c>
      <c r="I128" s="216">
        <v>151.70904000000002</v>
      </c>
      <c r="J128" s="217">
        <f t="shared" si="10"/>
        <v>759</v>
      </c>
      <c r="K128" s="213" t="s">
        <v>5</v>
      </c>
      <c r="L128" s="218"/>
      <c r="M128" s="219" t="s">
        <v>5</v>
      </c>
      <c r="N128" s="220" t="s">
        <v>43</v>
      </c>
      <c r="O128" s="40"/>
      <c r="P128" s="183">
        <f t="shared" si="11"/>
        <v>0</v>
      </c>
      <c r="Q128" s="183">
        <v>0</v>
      </c>
      <c r="R128" s="183">
        <f t="shared" si="12"/>
        <v>0</v>
      </c>
      <c r="S128" s="183">
        <v>0</v>
      </c>
      <c r="T128" s="184">
        <f t="shared" si="13"/>
        <v>0</v>
      </c>
      <c r="V128" s="318"/>
      <c r="AR128" s="24" t="s">
        <v>528</v>
      </c>
      <c r="AT128" s="24" t="s">
        <v>233</v>
      </c>
      <c r="AU128" s="24" t="s">
        <v>83</v>
      </c>
      <c r="AY128" s="24" t="s">
        <v>151</v>
      </c>
      <c r="BE128" s="185">
        <f t="shared" si="14"/>
        <v>759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4" t="s">
        <v>11</v>
      </c>
      <c r="BK128" s="185">
        <f t="shared" si="19"/>
        <v>759</v>
      </c>
      <c r="BL128" s="24" t="s">
        <v>463</v>
      </c>
      <c r="BM128" s="24" t="s">
        <v>904</v>
      </c>
    </row>
    <row r="129" spans="2:65" s="1" customFormat="1" ht="16.5" customHeight="1">
      <c r="B129" s="173"/>
      <c r="C129" s="211" t="s">
        <v>337</v>
      </c>
      <c r="D129" s="211" t="s">
        <v>233</v>
      </c>
      <c r="E129" s="212" t="s">
        <v>897</v>
      </c>
      <c r="F129" s="213" t="s">
        <v>898</v>
      </c>
      <c r="G129" s="214" t="s">
        <v>527</v>
      </c>
      <c r="H129" s="215">
        <v>1</v>
      </c>
      <c r="I129" s="216">
        <v>589.9796</v>
      </c>
      <c r="J129" s="217">
        <f t="shared" si="10"/>
        <v>590</v>
      </c>
      <c r="K129" s="213" t="s">
        <v>5</v>
      </c>
      <c r="L129" s="218"/>
      <c r="M129" s="219" t="s">
        <v>5</v>
      </c>
      <c r="N129" s="221" t="s">
        <v>43</v>
      </c>
      <c r="O129" s="222"/>
      <c r="P129" s="223">
        <f t="shared" si="11"/>
        <v>0</v>
      </c>
      <c r="Q129" s="223">
        <v>0</v>
      </c>
      <c r="R129" s="223">
        <f t="shared" si="12"/>
        <v>0</v>
      </c>
      <c r="S129" s="223">
        <v>0</v>
      </c>
      <c r="T129" s="224">
        <f t="shared" si="13"/>
        <v>0</v>
      </c>
      <c r="V129" s="318"/>
      <c r="AR129" s="24" t="s">
        <v>528</v>
      </c>
      <c r="AT129" s="24" t="s">
        <v>233</v>
      </c>
      <c r="AU129" s="24" t="s">
        <v>83</v>
      </c>
      <c r="AY129" s="24" t="s">
        <v>151</v>
      </c>
      <c r="BE129" s="185">
        <f t="shared" si="14"/>
        <v>590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4" t="s">
        <v>11</v>
      </c>
      <c r="BK129" s="185">
        <f t="shared" si="19"/>
        <v>590</v>
      </c>
      <c r="BL129" s="24" t="s">
        <v>463</v>
      </c>
      <c r="BM129" s="24" t="s">
        <v>905</v>
      </c>
    </row>
    <row r="130" spans="2:65" s="1" customFormat="1" ht="6.95" customHeight="1">
      <c r="B130" s="54"/>
      <c r="C130" s="55"/>
      <c r="D130" s="55"/>
      <c r="E130" s="55"/>
      <c r="F130" s="55"/>
      <c r="G130" s="55"/>
      <c r="H130" s="55"/>
      <c r="I130" s="126"/>
      <c r="J130" s="55"/>
      <c r="K130" s="55"/>
      <c r="L130" s="39"/>
    </row>
  </sheetData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6"/>
  <sheetViews>
    <sheetView showGridLines="0" workbookViewId="0">
      <pane ySplit="1" topLeftCell="A77" activePane="bottomLeft" state="frozen"/>
      <selection pane="bottomLeft" activeCell="F80" sqref="F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89</v>
      </c>
      <c r="G1" s="361" t="s">
        <v>90</v>
      </c>
      <c r="H1" s="361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8" t="s">
        <v>8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</row>
    <row r="7" spans="1:70" ht="16.5" customHeight="1">
      <c r="B7" s="28"/>
      <c r="C7" s="29"/>
      <c r="D7" s="29"/>
      <c r="E7" s="362" t="str">
        <f>'Rekapitulace stavby'!K6</f>
        <v>Stavební úpravy 2.ZŠ Husitská - dílny</v>
      </c>
      <c r="F7" s="363"/>
      <c r="G7" s="363"/>
      <c r="H7" s="363"/>
      <c r="I7" s="104"/>
      <c r="J7" s="29"/>
      <c r="K7" s="31"/>
    </row>
    <row r="8" spans="1:70" s="1" customFormat="1" ht="15">
      <c r="B8" s="39"/>
      <c r="C8" s="40"/>
      <c r="D8" s="37" t="s">
        <v>112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4" t="s">
        <v>906</v>
      </c>
      <c r="F9" s="365"/>
      <c r="G9" s="365"/>
      <c r="H9" s="365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25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">
        <v>5</v>
      </c>
      <c r="K14" s="43"/>
    </row>
    <row r="15" spans="1:70" s="1" customFormat="1" ht="18" customHeight="1">
      <c r="B15" s="39"/>
      <c r="C15" s="40"/>
      <c r="D15" s="40"/>
      <c r="E15" s="35" t="s">
        <v>31</v>
      </c>
      <c r="F15" s="40"/>
      <c r="G15" s="40"/>
      <c r="H15" s="40"/>
      <c r="I15" s="106" t="s">
        <v>32</v>
      </c>
      <c r="J15" s="35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">
        <v>5</v>
      </c>
      <c r="K20" s="43"/>
    </row>
    <row r="21" spans="2:11" s="1" customFormat="1" ht="18" customHeight="1">
      <c r="B21" s="39"/>
      <c r="C21" s="40"/>
      <c r="D21" s="40"/>
      <c r="E21" s="35" t="s">
        <v>35</v>
      </c>
      <c r="F21" s="40"/>
      <c r="G21" s="40"/>
      <c r="H21" s="40"/>
      <c r="I21" s="106" t="s">
        <v>32</v>
      </c>
      <c r="J21" s="35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35" t="s">
        <v>5</v>
      </c>
      <c r="F24" s="335"/>
      <c r="G24" s="335"/>
      <c r="H24" s="335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ROUND(J86,0)</f>
        <v>19225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ROUND(SUM(BE86:BE105), 0)</f>
        <v>19225</v>
      </c>
      <c r="G30" s="40"/>
      <c r="H30" s="40"/>
      <c r="I30" s="118">
        <v>0.21</v>
      </c>
      <c r="J30" s="117">
        <f>ROUND(ROUND((SUM(BE86:BE105)), 0)*I30, 0)</f>
        <v>4037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ROUND(SUM(BF86:BF105), 0)</f>
        <v>0</v>
      </c>
      <c r="G31" s="40"/>
      <c r="H31" s="40"/>
      <c r="I31" s="118">
        <v>0.15</v>
      </c>
      <c r="J31" s="117">
        <f>ROUND(ROUND((SUM(BF86:BF105)), 0)*I31, 0)</f>
        <v>0</v>
      </c>
      <c r="K31" s="43"/>
    </row>
    <row r="32" spans="2:11" s="1" customFormat="1" ht="14.45" customHeight="1">
      <c r="B32" s="39"/>
      <c r="C32" s="40"/>
      <c r="D32" s="40"/>
      <c r="E32" s="47" t="s">
        <v>45</v>
      </c>
      <c r="F32" s="117">
        <f>ROUND(SUM(BG86:BG105),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customHeight="1">
      <c r="B33" s="39"/>
      <c r="C33" s="40"/>
      <c r="D33" s="40"/>
      <c r="E33" s="47" t="s">
        <v>46</v>
      </c>
      <c r="F33" s="117">
        <f>ROUND(SUM(BH86:BH105),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customHeight="1">
      <c r="B34" s="39"/>
      <c r="C34" s="40"/>
      <c r="D34" s="40"/>
      <c r="E34" s="47" t="s">
        <v>47</v>
      </c>
      <c r="F34" s="117">
        <f>ROUND(SUM(BI86:BI105),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23262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114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Stavební úpravy 2.ZŠ Husitská - dílny</v>
      </c>
      <c r="F45" s="363"/>
      <c r="G45" s="363"/>
      <c r="H45" s="363"/>
      <c r="I45" s="105"/>
      <c r="J45" s="40"/>
      <c r="K45" s="43"/>
    </row>
    <row r="46" spans="2:11" s="1" customFormat="1" ht="14.45" customHeight="1">
      <c r="B46" s="39"/>
      <c r="C46" s="37" t="s">
        <v>112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4 - Vedlejší náklady</v>
      </c>
      <c r="F47" s="365"/>
      <c r="G47" s="365"/>
      <c r="H47" s="365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>Nová Paka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35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115</v>
      </c>
      <c r="D54" s="119"/>
      <c r="E54" s="119"/>
      <c r="F54" s="119"/>
      <c r="G54" s="119"/>
      <c r="H54" s="119"/>
      <c r="I54" s="130"/>
      <c r="J54" s="131" t="s">
        <v>116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117</v>
      </c>
      <c r="D56" s="40"/>
      <c r="E56" s="40"/>
      <c r="F56" s="40"/>
      <c r="G56" s="40"/>
      <c r="H56" s="40"/>
      <c r="I56" s="105"/>
      <c r="J56" s="115">
        <f>J86</f>
        <v>19225</v>
      </c>
      <c r="K56" s="43"/>
      <c r="AU56" s="24" t="s">
        <v>118</v>
      </c>
    </row>
    <row r="57" spans="2:47" s="7" customFormat="1" ht="24.95" customHeight="1">
      <c r="B57" s="134"/>
      <c r="C57" s="135"/>
      <c r="D57" s="136" t="s">
        <v>907</v>
      </c>
      <c r="E57" s="137"/>
      <c r="F57" s="137"/>
      <c r="G57" s="137"/>
      <c r="H57" s="137"/>
      <c r="I57" s="138"/>
      <c r="J57" s="139">
        <f>J87</f>
        <v>19225</v>
      </c>
      <c r="K57" s="140"/>
    </row>
    <row r="58" spans="2:47" s="8" customFormat="1" ht="19.899999999999999" customHeight="1">
      <c r="B58" s="141"/>
      <c r="C58" s="142"/>
      <c r="D58" s="143" t="s">
        <v>908</v>
      </c>
      <c r="E58" s="144"/>
      <c r="F58" s="144"/>
      <c r="G58" s="144"/>
      <c r="H58" s="144"/>
      <c r="I58" s="145"/>
      <c r="J58" s="146">
        <f>J88</f>
        <v>3816</v>
      </c>
      <c r="K58" s="147"/>
    </row>
    <row r="59" spans="2:47" s="8" customFormat="1" ht="19.899999999999999" customHeight="1">
      <c r="B59" s="141"/>
      <c r="C59" s="142"/>
      <c r="D59" s="143" t="s">
        <v>909</v>
      </c>
      <c r="E59" s="144"/>
      <c r="F59" s="144"/>
      <c r="G59" s="144"/>
      <c r="H59" s="144"/>
      <c r="I59" s="145"/>
      <c r="J59" s="146">
        <f>J90</f>
        <v>1926</v>
      </c>
      <c r="K59" s="147"/>
    </row>
    <row r="60" spans="2:47" s="8" customFormat="1" ht="19.899999999999999" customHeight="1">
      <c r="B60" s="141"/>
      <c r="C60" s="142"/>
      <c r="D60" s="143" t="s">
        <v>910</v>
      </c>
      <c r="E60" s="144"/>
      <c r="F60" s="144"/>
      <c r="G60" s="144"/>
      <c r="H60" s="144"/>
      <c r="I60" s="145"/>
      <c r="J60" s="146">
        <f>J92</f>
        <v>4816</v>
      </c>
      <c r="K60" s="147"/>
    </row>
    <row r="61" spans="2:47" s="8" customFormat="1" ht="19.899999999999999" customHeight="1">
      <c r="B61" s="141"/>
      <c r="C61" s="142"/>
      <c r="D61" s="143" t="s">
        <v>911</v>
      </c>
      <c r="E61" s="144"/>
      <c r="F61" s="144"/>
      <c r="G61" s="144"/>
      <c r="H61" s="144"/>
      <c r="I61" s="145"/>
      <c r="J61" s="146">
        <f>J94</f>
        <v>963</v>
      </c>
      <c r="K61" s="147"/>
    </row>
    <row r="62" spans="2:47" s="8" customFormat="1" ht="19.899999999999999" customHeight="1">
      <c r="B62" s="141"/>
      <c r="C62" s="142"/>
      <c r="D62" s="143" t="s">
        <v>912</v>
      </c>
      <c r="E62" s="144"/>
      <c r="F62" s="144"/>
      <c r="G62" s="144"/>
      <c r="H62" s="144"/>
      <c r="I62" s="145"/>
      <c r="J62" s="146">
        <f>J96</f>
        <v>1926</v>
      </c>
      <c r="K62" s="147"/>
    </row>
    <row r="63" spans="2:47" s="8" customFormat="1" ht="19.899999999999999" customHeight="1">
      <c r="B63" s="141"/>
      <c r="C63" s="142"/>
      <c r="D63" s="143" t="s">
        <v>913</v>
      </c>
      <c r="E63" s="144"/>
      <c r="F63" s="144"/>
      <c r="G63" s="144"/>
      <c r="H63" s="144"/>
      <c r="I63" s="145"/>
      <c r="J63" s="146">
        <f>J98</f>
        <v>963</v>
      </c>
      <c r="K63" s="147"/>
    </row>
    <row r="64" spans="2:47" s="8" customFormat="1" ht="19.899999999999999" customHeight="1">
      <c r="B64" s="141"/>
      <c r="C64" s="142"/>
      <c r="D64" s="143" t="s">
        <v>914</v>
      </c>
      <c r="E64" s="144"/>
      <c r="F64" s="144"/>
      <c r="G64" s="144"/>
      <c r="H64" s="144"/>
      <c r="I64" s="145"/>
      <c r="J64" s="146">
        <f>J100</f>
        <v>963</v>
      </c>
      <c r="K64" s="147"/>
    </row>
    <row r="65" spans="2:12" s="8" customFormat="1" ht="19.899999999999999" customHeight="1">
      <c r="B65" s="141"/>
      <c r="C65" s="142"/>
      <c r="D65" s="143" t="s">
        <v>915</v>
      </c>
      <c r="E65" s="144"/>
      <c r="F65" s="144"/>
      <c r="G65" s="144"/>
      <c r="H65" s="144"/>
      <c r="I65" s="145"/>
      <c r="J65" s="146">
        <f>J102</f>
        <v>1926</v>
      </c>
      <c r="K65" s="147"/>
    </row>
    <row r="66" spans="2:12" s="8" customFormat="1" ht="19.899999999999999" customHeight="1">
      <c r="B66" s="141"/>
      <c r="C66" s="142"/>
      <c r="D66" s="143" t="s">
        <v>916</v>
      </c>
      <c r="E66" s="144"/>
      <c r="F66" s="144"/>
      <c r="G66" s="144"/>
      <c r="H66" s="144"/>
      <c r="I66" s="145"/>
      <c r="J66" s="146">
        <f>J104</f>
        <v>1926</v>
      </c>
      <c r="K66" s="147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05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26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27"/>
      <c r="J72" s="58"/>
      <c r="K72" s="58"/>
      <c r="L72" s="39"/>
    </row>
    <row r="73" spans="2:12" s="1" customFormat="1" ht="36.950000000000003" customHeight="1">
      <c r="B73" s="39"/>
      <c r="C73" s="59" t="s">
        <v>135</v>
      </c>
      <c r="I73" s="148"/>
      <c r="L73" s="39"/>
    </row>
    <row r="74" spans="2:12" s="1" customFormat="1" ht="6.95" customHeight="1">
      <c r="B74" s="39"/>
      <c r="I74" s="148"/>
      <c r="L74" s="39"/>
    </row>
    <row r="75" spans="2:12" s="1" customFormat="1" ht="14.45" customHeight="1">
      <c r="B75" s="39"/>
      <c r="C75" s="61" t="s">
        <v>20</v>
      </c>
      <c r="I75" s="148"/>
      <c r="L75" s="39"/>
    </row>
    <row r="76" spans="2:12" s="1" customFormat="1" ht="16.5" customHeight="1">
      <c r="B76" s="39"/>
      <c r="E76" s="358" t="str">
        <f>E7</f>
        <v>Stavební úpravy 2.ZŠ Husitská - dílny</v>
      </c>
      <c r="F76" s="359"/>
      <c r="G76" s="359"/>
      <c r="H76" s="359"/>
      <c r="I76" s="148"/>
      <c r="L76" s="39"/>
    </row>
    <row r="77" spans="2:12" s="1" customFormat="1" ht="14.45" customHeight="1">
      <c r="B77" s="39"/>
      <c r="C77" s="61" t="s">
        <v>112</v>
      </c>
      <c r="I77" s="148"/>
      <c r="L77" s="39"/>
    </row>
    <row r="78" spans="2:12" s="1" customFormat="1" ht="17.25" customHeight="1">
      <c r="B78" s="39"/>
      <c r="E78" s="353" t="str">
        <f>E9</f>
        <v>4 - Vedlejší náklady</v>
      </c>
      <c r="F78" s="360"/>
      <c r="G78" s="360"/>
      <c r="H78" s="360"/>
      <c r="I78" s="148"/>
      <c r="L78" s="39"/>
    </row>
    <row r="79" spans="2:12" s="1" customFormat="1" ht="6.95" customHeight="1">
      <c r="B79" s="39"/>
      <c r="I79" s="148"/>
      <c r="L79" s="39"/>
    </row>
    <row r="80" spans="2:12" s="1" customFormat="1" ht="18" customHeight="1">
      <c r="B80" s="39"/>
      <c r="C80" s="61" t="s">
        <v>24</v>
      </c>
      <c r="F80" s="149" t="str">
        <f>F12</f>
        <v>Nová Paka</v>
      </c>
      <c r="I80" s="150" t="s">
        <v>26</v>
      </c>
      <c r="J80" s="65">
        <f>IF(J12="","",J12)</f>
        <v>43544</v>
      </c>
      <c r="L80" s="39"/>
    </row>
    <row r="81" spans="2:65" s="1" customFormat="1" ht="6.95" customHeight="1">
      <c r="B81" s="39"/>
      <c r="I81" s="148"/>
      <c r="L81" s="39"/>
    </row>
    <row r="82" spans="2:65" s="1" customFormat="1" ht="15">
      <c r="B82" s="39"/>
      <c r="C82" s="61" t="s">
        <v>29</v>
      </c>
      <c r="F82" s="149" t="str">
        <f>E15</f>
        <v>ZŠ Nová Paka, Husitská 1695</v>
      </c>
      <c r="I82" s="150" t="s">
        <v>34</v>
      </c>
      <c r="J82" s="149" t="str">
        <f>E21</f>
        <v>Ateliér ADIP, Střelecká 437, Hradec Králové</v>
      </c>
      <c r="L82" s="39"/>
    </row>
    <row r="83" spans="2:65" s="1" customFormat="1" ht="14.45" customHeight="1">
      <c r="B83" s="39"/>
      <c r="C83" s="61" t="s">
        <v>33</v>
      </c>
      <c r="F83" s="149" t="str">
        <f>IF(E18="","",E18)</f>
        <v>MATEX HK s.r.o.</v>
      </c>
      <c r="I83" s="148"/>
      <c r="L83" s="39"/>
    </row>
    <row r="84" spans="2:65" s="1" customFormat="1" ht="10.35" customHeight="1">
      <c r="B84" s="39"/>
      <c r="I84" s="148"/>
      <c r="L84" s="39"/>
    </row>
    <row r="85" spans="2:65" s="9" customFormat="1" ht="29.25" customHeight="1">
      <c r="B85" s="151"/>
      <c r="C85" s="152" t="s">
        <v>136</v>
      </c>
      <c r="D85" s="153" t="s">
        <v>57</v>
      </c>
      <c r="E85" s="153" t="s">
        <v>53</v>
      </c>
      <c r="F85" s="153" t="s">
        <v>137</v>
      </c>
      <c r="G85" s="153" t="s">
        <v>138</v>
      </c>
      <c r="H85" s="153" t="s">
        <v>139</v>
      </c>
      <c r="I85" s="154" t="s">
        <v>140</v>
      </c>
      <c r="J85" s="153" t="s">
        <v>116</v>
      </c>
      <c r="K85" s="155" t="s">
        <v>141</v>
      </c>
      <c r="L85" s="151"/>
      <c r="M85" s="71" t="s">
        <v>142</v>
      </c>
      <c r="N85" s="72" t="s">
        <v>42</v>
      </c>
      <c r="O85" s="72" t="s">
        <v>143</v>
      </c>
      <c r="P85" s="72" t="s">
        <v>144</v>
      </c>
      <c r="Q85" s="72" t="s">
        <v>145</v>
      </c>
      <c r="R85" s="72" t="s">
        <v>146</v>
      </c>
      <c r="S85" s="72" t="s">
        <v>147</v>
      </c>
      <c r="T85" s="73" t="s">
        <v>148</v>
      </c>
    </row>
    <row r="86" spans="2:65" s="1" customFormat="1" ht="29.25" customHeight="1">
      <c r="B86" s="39"/>
      <c r="C86" s="75" t="s">
        <v>117</v>
      </c>
      <c r="I86" s="148"/>
      <c r="J86" s="156">
        <f>BK86</f>
        <v>19225</v>
      </c>
      <c r="L86" s="39"/>
      <c r="M86" s="74"/>
      <c r="N86" s="66"/>
      <c r="O86" s="66"/>
      <c r="P86" s="157">
        <f>P87</f>
        <v>0</v>
      </c>
      <c r="Q86" s="66"/>
      <c r="R86" s="157">
        <f>R87</f>
        <v>0</v>
      </c>
      <c r="S86" s="66"/>
      <c r="T86" s="158">
        <f>T87</f>
        <v>0</v>
      </c>
      <c r="AT86" s="24" t="s">
        <v>71</v>
      </c>
      <c r="AU86" s="24" t="s">
        <v>118</v>
      </c>
      <c r="BK86" s="159">
        <f>BK87</f>
        <v>19225</v>
      </c>
    </row>
    <row r="87" spans="2:65" s="10" customFormat="1" ht="37.35" customHeight="1">
      <c r="B87" s="160"/>
      <c r="D87" s="161" t="s">
        <v>71</v>
      </c>
      <c r="E87" s="162" t="s">
        <v>917</v>
      </c>
      <c r="F87" s="162" t="s">
        <v>918</v>
      </c>
      <c r="I87" s="163"/>
      <c r="J87" s="164">
        <f>BK87</f>
        <v>19225</v>
      </c>
      <c r="L87" s="160"/>
      <c r="M87" s="165"/>
      <c r="N87" s="166"/>
      <c r="O87" s="166"/>
      <c r="P87" s="167">
        <f>P88+P90+P92+P94+P96+P98+P100+P102+P104</f>
        <v>0</v>
      </c>
      <c r="Q87" s="166"/>
      <c r="R87" s="167">
        <f>R88+R90+R92+R94+R96+R98+R100+R102+R104</f>
        <v>0</v>
      </c>
      <c r="S87" s="166"/>
      <c r="T87" s="168">
        <f>T88+T90+T92+T94+T96+T98+T100+T102+T104</f>
        <v>0</v>
      </c>
      <c r="AR87" s="161" t="s">
        <v>176</v>
      </c>
      <c r="AT87" s="169" t="s">
        <v>71</v>
      </c>
      <c r="AU87" s="169" t="s">
        <v>72</v>
      </c>
      <c r="AY87" s="161" t="s">
        <v>151</v>
      </c>
      <c r="BK87" s="170">
        <f>BK88+BK90+BK92+BK94+BK96+BK98+BK100+BK102+BK104</f>
        <v>19225</v>
      </c>
    </row>
    <row r="88" spans="2:65" s="10" customFormat="1" ht="19.899999999999999" customHeight="1">
      <c r="B88" s="160"/>
      <c r="D88" s="161" t="s">
        <v>71</v>
      </c>
      <c r="E88" s="171" t="s">
        <v>919</v>
      </c>
      <c r="F88" s="171" t="s">
        <v>920</v>
      </c>
      <c r="I88" s="163"/>
      <c r="J88" s="172">
        <f>BK88</f>
        <v>3816</v>
      </c>
      <c r="L88" s="160"/>
      <c r="M88" s="165"/>
      <c r="N88" s="166"/>
      <c r="O88" s="166"/>
      <c r="P88" s="167">
        <f>P89</f>
        <v>0</v>
      </c>
      <c r="Q88" s="166"/>
      <c r="R88" s="167">
        <f>R89</f>
        <v>0</v>
      </c>
      <c r="S88" s="166"/>
      <c r="T88" s="168">
        <f>T89</f>
        <v>0</v>
      </c>
      <c r="AR88" s="161" t="s">
        <v>176</v>
      </c>
      <c r="AT88" s="169" t="s">
        <v>71</v>
      </c>
      <c r="AU88" s="169" t="s">
        <v>11</v>
      </c>
      <c r="AY88" s="161" t="s">
        <v>151</v>
      </c>
      <c r="BK88" s="170">
        <f>BK89</f>
        <v>3816</v>
      </c>
    </row>
    <row r="89" spans="2:65" s="1" customFormat="1" ht="16.5" customHeight="1">
      <c r="B89" s="173"/>
      <c r="C89" s="174" t="s">
        <v>11</v>
      </c>
      <c r="D89" s="174" t="s">
        <v>153</v>
      </c>
      <c r="E89" s="175" t="s">
        <v>921</v>
      </c>
      <c r="F89" s="176" t="s">
        <v>920</v>
      </c>
      <c r="G89" s="177" t="s">
        <v>922</v>
      </c>
      <c r="H89" s="178">
        <v>1</v>
      </c>
      <c r="I89" s="179">
        <v>3816.16</v>
      </c>
      <c r="J89" s="180">
        <f>ROUND(I89*H89,0)</f>
        <v>3816</v>
      </c>
      <c r="K89" s="176" t="s">
        <v>157</v>
      </c>
      <c r="L89" s="39"/>
      <c r="M89" s="181" t="s">
        <v>5</v>
      </c>
      <c r="N89" s="182" t="s">
        <v>43</v>
      </c>
      <c r="O89" s="40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4" t="s">
        <v>923</v>
      </c>
      <c r="AT89" s="24" t="s">
        <v>153</v>
      </c>
      <c r="AU89" s="24" t="s">
        <v>80</v>
      </c>
      <c r="AY89" s="24" t="s">
        <v>151</v>
      </c>
      <c r="BE89" s="185">
        <f>IF(N89="základní",J89,0)</f>
        <v>3816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11</v>
      </c>
      <c r="BK89" s="185">
        <f>ROUND(I89*H89,0)</f>
        <v>3816</v>
      </c>
      <c r="BL89" s="24" t="s">
        <v>923</v>
      </c>
      <c r="BM89" s="24" t="s">
        <v>924</v>
      </c>
    </row>
    <row r="90" spans="2:65" s="10" customFormat="1" ht="29.85" customHeight="1">
      <c r="B90" s="160"/>
      <c r="D90" s="161" t="s">
        <v>71</v>
      </c>
      <c r="E90" s="171" t="s">
        <v>925</v>
      </c>
      <c r="F90" s="171" t="s">
        <v>926</v>
      </c>
      <c r="I90" s="163"/>
      <c r="J90" s="172">
        <f>BK90</f>
        <v>1926</v>
      </c>
      <c r="L90" s="160"/>
      <c r="M90" s="165"/>
      <c r="N90" s="166"/>
      <c r="O90" s="166"/>
      <c r="P90" s="167">
        <f>P91</f>
        <v>0</v>
      </c>
      <c r="Q90" s="166"/>
      <c r="R90" s="167">
        <f>R91</f>
        <v>0</v>
      </c>
      <c r="S90" s="166"/>
      <c r="T90" s="168">
        <f>T91</f>
        <v>0</v>
      </c>
      <c r="V90" s="318"/>
      <c r="AR90" s="161" t="s">
        <v>176</v>
      </c>
      <c r="AT90" s="169" t="s">
        <v>71</v>
      </c>
      <c r="AU90" s="169" t="s">
        <v>11</v>
      </c>
      <c r="AY90" s="161" t="s">
        <v>151</v>
      </c>
      <c r="BK90" s="170">
        <f>BK91</f>
        <v>1926</v>
      </c>
    </row>
    <row r="91" spans="2:65" s="1" customFormat="1" ht="16.5" customHeight="1">
      <c r="B91" s="173"/>
      <c r="C91" s="174" t="s">
        <v>80</v>
      </c>
      <c r="D91" s="174" t="s">
        <v>153</v>
      </c>
      <c r="E91" s="175" t="s">
        <v>927</v>
      </c>
      <c r="F91" s="176" t="s">
        <v>926</v>
      </c>
      <c r="G91" s="177" t="s">
        <v>922</v>
      </c>
      <c r="H91" s="178">
        <v>1</v>
      </c>
      <c r="I91" s="179">
        <v>1926.4639999999999</v>
      </c>
      <c r="J91" s="180">
        <f>ROUND(I91*H91,0)</f>
        <v>1926</v>
      </c>
      <c r="K91" s="176" t="s">
        <v>157</v>
      </c>
      <c r="L91" s="39"/>
      <c r="M91" s="181" t="s">
        <v>5</v>
      </c>
      <c r="N91" s="182" t="s">
        <v>43</v>
      </c>
      <c r="O91" s="40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V91" s="318"/>
      <c r="AR91" s="24" t="s">
        <v>923</v>
      </c>
      <c r="AT91" s="24" t="s">
        <v>153</v>
      </c>
      <c r="AU91" s="24" t="s">
        <v>80</v>
      </c>
      <c r="AY91" s="24" t="s">
        <v>151</v>
      </c>
      <c r="BE91" s="185">
        <f>IF(N91="základní",J91,0)</f>
        <v>1926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4" t="s">
        <v>11</v>
      </c>
      <c r="BK91" s="185">
        <f>ROUND(I91*H91,0)</f>
        <v>1926</v>
      </c>
      <c r="BL91" s="24" t="s">
        <v>923</v>
      </c>
      <c r="BM91" s="24" t="s">
        <v>928</v>
      </c>
    </row>
    <row r="92" spans="2:65" s="10" customFormat="1" ht="29.85" customHeight="1">
      <c r="B92" s="160"/>
      <c r="D92" s="161" t="s">
        <v>71</v>
      </c>
      <c r="E92" s="171" t="s">
        <v>929</v>
      </c>
      <c r="F92" s="171" t="s">
        <v>930</v>
      </c>
      <c r="I92" s="163"/>
      <c r="J92" s="172">
        <f>BK92</f>
        <v>4816</v>
      </c>
      <c r="L92" s="160"/>
      <c r="M92" s="165"/>
      <c r="N92" s="166"/>
      <c r="O92" s="166"/>
      <c r="P92" s="167">
        <f>P93</f>
        <v>0</v>
      </c>
      <c r="Q92" s="166"/>
      <c r="R92" s="167">
        <f>R93</f>
        <v>0</v>
      </c>
      <c r="S92" s="166"/>
      <c r="T92" s="168">
        <f>T93</f>
        <v>0</v>
      </c>
      <c r="V92" s="318"/>
      <c r="AR92" s="161" t="s">
        <v>176</v>
      </c>
      <c r="AT92" s="169" t="s">
        <v>71</v>
      </c>
      <c r="AU92" s="169" t="s">
        <v>11</v>
      </c>
      <c r="AY92" s="161" t="s">
        <v>151</v>
      </c>
      <c r="BK92" s="170">
        <f>BK93</f>
        <v>4816</v>
      </c>
    </row>
    <row r="93" spans="2:65" s="1" customFormat="1" ht="16.5" customHeight="1">
      <c r="B93" s="173"/>
      <c r="C93" s="174" t="s">
        <v>83</v>
      </c>
      <c r="D93" s="174" t="s">
        <v>153</v>
      </c>
      <c r="E93" s="175" t="s">
        <v>931</v>
      </c>
      <c r="F93" s="176" t="s">
        <v>930</v>
      </c>
      <c r="G93" s="177" t="s">
        <v>922</v>
      </c>
      <c r="H93" s="178">
        <v>1</v>
      </c>
      <c r="I93" s="179">
        <v>4816.16</v>
      </c>
      <c r="J93" s="180">
        <f>ROUND(I93*H93,0)</f>
        <v>4816</v>
      </c>
      <c r="K93" s="176" t="s">
        <v>157</v>
      </c>
      <c r="L93" s="39"/>
      <c r="M93" s="181" t="s">
        <v>5</v>
      </c>
      <c r="N93" s="182" t="s">
        <v>43</v>
      </c>
      <c r="O93" s="40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V93" s="318"/>
      <c r="AR93" s="24" t="s">
        <v>923</v>
      </c>
      <c r="AT93" s="24" t="s">
        <v>153</v>
      </c>
      <c r="AU93" s="24" t="s">
        <v>80</v>
      </c>
      <c r="AY93" s="24" t="s">
        <v>151</v>
      </c>
      <c r="BE93" s="185">
        <f>IF(N93="základní",J93,0)</f>
        <v>4816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4" t="s">
        <v>11</v>
      </c>
      <c r="BK93" s="185">
        <f>ROUND(I93*H93,0)</f>
        <v>4816</v>
      </c>
      <c r="BL93" s="24" t="s">
        <v>923</v>
      </c>
      <c r="BM93" s="24" t="s">
        <v>932</v>
      </c>
    </row>
    <row r="94" spans="2:65" s="10" customFormat="1" ht="29.85" customHeight="1">
      <c r="B94" s="160"/>
      <c r="D94" s="161" t="s">
        <v>71</v>
      </c>
      <c r="E94" s="171" t="s">
        <v>933</v>
      </c>
      <c r="F94" s="171" t="s">
        <v>934</v>
      </c>
      <c r="I94" s="163"/>
      <c r="J94" s="172">
        <f>BK94</f>
        <v>963</v>
      </c>
      <c r="L94" s="160"/>
      <c r="M94" s="165"/>
      <c r="N94" s="166"/>
      <c r="O94" s="166"/>
      <c r="P94" s="167">
        <f>P95</f>
        <v>0</v>
      </c>
      <c r="Q94" s="166"/>
      <c r="R94" s="167">
        <f>R95</f>
        <v>0</v>
      </c>
      <c r="S94" s="166"/>
      <c r="T94" s="168">
        <f>T95</f>
        <v>0</v>
      </c>
      <c r="V94" s="318"/>
      <c r="AR94" s="161" t="s">
        <v>176</v>
      </c>
      <c r="AT94" s="169" t="s">
        <v>71</v>
      </c>
      <c r="AU94" s="169" t="s">
        <v>11</v>
      </c>
      <c r="AY94" s="161" t="s">
        <v>151</v>
      </c>
      <c r="BK94" s="170">
        <f>BK95</f>
        <v>963</v>
      </c>
    </row>
    <row r="95" spans="2:65" s="1" customFormat="1" ht="16.5" customHeight="1">
      <c r="B95" s="173"/>
      <c r="C95" s="174" t="s">
        <v>86</v>
      </c>
      <c r="D95" s="174" t="s">
        <v>153</v>
      </c>
      <c r="E95" s="175" t="s">
        <v>935</v>
      </c>
      <c r="F95" s="176" t="s">
        <v>934</v>
      </c>
      <c r="G95" s="177" t="s">
        <v>922</v>
      </c>
      <c r="H95" s="178">
        <v>1</v>
      </c>
      <c r="I95" s="179">
        <v>963.23199999999997</v>
      </c>
      <c r="J95" s="180">
        <f>ROUND(I95*H95,0)</f>
        <v>963</v>
      </c>
      <c r="K95" s="176" t="s">
        <v>157</v>
      </c>
      <c r="L95" s="39"/>
      <c r="M95" s="181" t="s">
        <v>5</v>
      </c>
      <c r="N95" s="182" t="s">
        <v>43</v>
      </c>
      <c r="O95" s="40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V95" s="318"/>
      <c r="AR95" s="24" t="s">
        <v>923</v>
      </c>
      <c r="AT95" s="24" t="s">
        <v>153</v>
      </c>
      <c r="AU95" s="24" t="s">
        <v>80</v>
      </c>
      <c r="AY95" s="24" t="s">
        <v>151</v>
      </c>
      <c r="BE95" s="185">
        <f>IF(N95="základní",J95,0)</f>
        <v>963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4" t="s">
        <v>11</v>
      </c>
      <c r="BK95" s="185">
        <f>ROUND(I95*H95,0)</f>
        <v>963</v>
      </c>
      <c r="BL95" s="24" t="s">
        <v>923</v>
      </c>
      <c r="BM95" s="24" t="s">
        <v>936</v>
      </c>
    </row>
    <row r="96" spans="2:65" s="10" customFormat="1" ht="29.85" customHeight="1">
      <c r="B96" s="160"/>
      <c r="D96" s="161" t="s">
        <v>71</v>
      </c>
      <c r="E96" s="171" t="s">
        <v>937</v>
      </c>
      <c r="F96" s="171" t="s">
        <v>938</v>
      </c>
      <c r="I96" s="163"/>
      <c r="J96" s="172">
        <f>BK96</f>
        <v>1926</v>
      </c>
      <c r="L96" s="160"/>
      <c r="M96" s="165"/>
      <c r="N96" s="166"/>
      <c r="O96" s="166"/>
      <c r="P96" s="167">
        <f>P97</f>
        <v>0</v>
      </c>
      <c r="Q96" s="166"/>
      <c r="R96" s="167">
        <f>R97</f>
        <v>0</v>
      </c>
      <c r="S96" s="166"/>
      <c r="T96" s="168">
        <f>T97</f>
        <v>0</v>
      </c>
      <c r="V96" s="318"/>
      <c r="AR96" s="161" t="s">
        <v>176</v>
      </c>
      <c r="AT96" s="169" t="s">
        <v>71</v>
      </c>
      <c r="AU96" s="169" t="s">
        <v>11</v>
      </c>
      <c r="AY96" s="161" t="s">
        <v>151</v>
      </c>
      <c r="BK96" s="170">
        <f>BK97</f>
        <v>1926</v>
      </c>
    </row>
    <row r="97" spans="2:65" s="1" customFormat="1" ht="16.5" customHeight="1">
      <c r="B97" s="173"/>
      <c r="C97" s="174" t="s">
        <v>176</v>
      </c>
      <c r="D97" s="174" t="s">
        <v>153</v>
      </c>
      <c r="E97" s="175" t="s">
        <v>939</v>
      </c>
      <c r="F97" s="176" t="s">
        <v>938</v>
      </c>
      <c r="G97" s="177" t="s">
        <v>922</v>
      </c>
      <c r="H97" s="178">
        <v>1</v>
      </c>
      <c r="I97" s="179">
        <v>1926.4639999999999</v>
      </c>
      <c r="J97" s="180">
        <f>ROUND(I97*H97,0)</f>
        <v>1926</v>
      </c>
      <c r="K97" s="176" t="s">
        <v>157</v>
      </c>
      <c r="L97" s="39"/>
      <c r="M97" s="181" t="s">
        <v>5</v>
      </c>
      <c r="N97" s="182" t="s">
        <v>43</v>
      </c>
      <c r="O97" s="40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V97" s="318"/>
      <c r="AR97" s="24" t="s">
        <v>923</v>
      </c>
      <c r="AT97" s="24" t="s">
        <v>153</v>
      </c>
      <c r="AU97" s="24" t="s">
        <v>80</v>
      </c>
      <c r="AY97" s="24" t="s">
        <v>151</v>
      </c>
      <c r="BE97" s="185">
        <f>IF(N97="základní",J97,0)</f>
        <v>1926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4" t="s">
        <v>11</v>
      </c>
      <c r="BK97" s="185">
        <f>ROUND(I97*H97,0)</f>
        <v>1926</v>
      </c>
      <c r="BL97" s="24" t="s">
        <v>923</v>
      </c>
      <c r="BM97" s="24" t="s">
        <v>940</v>
      </c>
    </row>
    <row r="98" spans="2:65" s="10" customFormat="1" ht="29.85" customHeight="1">
      <c r="B98" s="160"/>
      <c r="D98" s="161" t="s">
        <v>71</v>
      </c>
      <c r="E98" s="171" t="s">
        <v>941</v>
      </c>
      <c r="F98" s="171" t="s">
        <v>942</v>
      </c>
      <c r="I98" s="163"/>
      <c r="J98" s="172">
        <f>BK98</f>
        <v>963</v>
      </c>
      <c r="L98" s="160"/>
      <c r="M98" s="165"/>
      <c r="N98" s="166"/>
      <c r="O98" s="166"/>
      <c r="P98" s="167">
        <f>P99</f>
        <v>0</v>
      </c>
      <c r="Q98" s="166"/>
      <c r="R98" s="167">
        <f>R99</f>
        <v>0</v>
      </c>
      <c r="S98" s="166"/>
      <c r="T98" s="168">
        <f>T99</f>
        <v>0</v>
      </c>
      <c r="V98" s="318"/>
      <c r="AR98" s="161" t="s">
        <v>176</v>
      </c>
      <c r="AT98" s="169" t="s">
        <v>71</v>
      </c>
      <c r="AU98" s="169" t="s">
        <v>11</v>
      </c>
      <c r="AY98" s="161" t="s">
        <v>151</v>
      </c>
      <c r="BK98" s="170">
        <f>BK99</f>
        <v>963</v>
      </c>
    </row>
    <row r="99" spans="2:65" s="1" customFormat="1" ht="16.5" customHeight="1">
      <c r="B99" s="173"/>
      <c r="C99" s="174" t="s">
        <v>161</v>
      </c>
      <c r="D99" s="174" t="s">
        <v>153</v>
      </c>
      <c r="E99" s="175" t="s">
        <v>943</v>
      </c>
      <c r="F99" s="176" t="s">
        <v>942</v>
      </c>
      <c r="G99" s="177" t="s">
        <v>922</v>
      </c>
      <c r="H99" s="178">
        <v>1</v>
      </c>
      <c r="I99" s="179">
        <v>963.23199999999997</v>
      </c>
      <c r="J99" s="180">
        <f>ROUND(I99*H99,0)</f>
        <v>963</v>
      </c>
      <c r="K99" s="176" t="s">
        <v>157</v>
      </c>
      <c r="L99" s="39"/>
      <c r="M99" s="181" t="s">
        <v>5</v>
      </c>
      <c r="N99" s="182" t="s">
        <v>43</v>
      </c>
      <c r="O99" s="40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V99" s="318"/>
      <c r="AR99" s="24" t="s">
        <v>923</v>
      </c>
      <c r="AT99" s="24" t="s">
        <v>153</v>
      </c>
      <c r="AU99" s="24" t="s">
        <v>80</v>
      </c>
      <c r="AY99" s="24" t="s">
        <v>151</v>
      </c>
      <c r="BE99" s="185">
        <f>IF(N99="základní",J99,0)</f>
        <v>963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4" t="s">
        <v>11</v>
      </c>
      <c r="BK99" s="185">
        <f>ROUND(I99*H99,0)</f>
        <v>963</v>
      </c>
      <c r="BL99" s="24" t="s">
        <v>923</v>
      </c>
      <c r="BM99" s="24" t="s">
        <v>944</v>
      </c>
    </row>
    <row r="100" spans="2:65" s="10" customFormat="1" ht="29.85" customHeight="1">
      <c r="B100" s="160"/>
      <c r="D100" s="161" t="s">
        <v>71</v>
      </c>
      <c r="E100" s="171" t="s">
        <v>945</v>
      </c>
      <c r="F100" s="171" t="s">
        <v>946</v>
      </c>
      <c r="I100" s="163"/>
      <c r="J100" s="172">
        <f>BK100</f>
        <v>963</v>
      </c>
      <c r="L100" s="160"/>
      <c r="M100" s="165"/>
      <c r="N100" s="166"/>
      <c r="O100" s="166"/>
      <c r="P100" s="167">
        <f>P101</f>
        <v>0</v>
      </c>
      <c r="Q100" s="166"/>
      <c r="R100" s="167">
        <f>R101</f>
        <v>0</v>
      </c>
      <c r="S100" s="166"/>
      <c r="T100" s="168">
        <f>T101</f>
        <v>0</v>
      </c>
      <c r="V100" s="318"/>
      <c r="AR100" s="161" t="s">
        <v>176</v>
      </c>
      <c r="AT100" s="169" t="s">
        <v>71</v>
      </c>
      <c r="AU100" s="169" t="s">
        <v>11</v>
      </c>
      <c r="AY100" s="161" t="s">
        <v>151</v>
      </c>
      <c r="BK100" s="170">
        <f>BK101</f>
        <v>963</v>
      </c>
    </row>
    <row r="101" spans="2:65" s="1" customFormat="1" ht="16.5" customHeight="1">
      <c r="B101" s="173"/>
      <c r="C101" s="174" t="s">
        <v>184</v>
      </c>
      <c r="D101" s="174" t="s">
        <v>153</v>
      </c>
      <c r="E101" s="175" t="s">
        <v>947</v>
      </c>
      <c r="F101" s="176" t="s">
        <v>946</v>
      </c>
      <c r="G101" s="177" t="s">
        <v>922</v>
      </c>
      <c r="H101" s="178">
        <v>1</v>
      </c>
      <c r="I101" s="179">
        <v>963.23199999999997</v>
      </c>
      <c r="J101" s="180">
        <f>ROUND(I101*H101,0)</f>
        <v>963</v>
      </c>
      <c r="K101" s="176" t="s">
        <v>157</v>
      </c>
      <c r="L101" s="39"/>
      <c r="M101" s="181" t="s">
        <v>5</v>
      </c>
      <c r="N101" s="182" t="s">
        <v>43</v>
      </c>
      <c r="O101" s="40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V101" s="318"/>
      <c r="AR101" s="24" t="s">
        <v>923</v>
      </c>
      <c r="AT101" s="24" t="s">
        <v>153</v>
      </c>
      <c r="AU101" s="24" t="s">
        <v>80</v>
      </c>
      <c r="AY101" s="24" t="s">
        <v>151</v>
      </c>
      <c r="BE101" s="185">
        <f>IF(N101="základní",J101,0)</f>
        <v>963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4" t="s">
        <v>11</v>
      </c>
      <c r="BK101" s="185">
        <f>ROUND(I101*H101,0)</f>
        <v>963</v>
      </c>
      <c r="BL101" s="24" t="s">
        <v>923</v>
      </c>
      <c r="BM101" s="24" t="s">
        <v>948</v>
      </c>
    </row>
    <row r="102" spans="2:65" s="10" customFormat="1" ht="29.85" customHeight="1">
      <c r="B102" s="160"/>
      <c r="D102" s="161" t="s">
        <v>71</v>
      </c>
      <c r="E102" s="171" t="s">
        <v>949</v>
      </c>
      <c r="F102" s="171" t="s">
        <v>950</v>
      </c>
      <c r="I102" s="163"/>
      <c r="J102" s="172">
        <f>BK102</f>
        <v>1926</v>
      </c>
      <c r="L102" s="160"/>
      <c r="M102" s="165"/>
      <c r="N102" s="166"/>
      <c r="O102" s="166"/>
      <c r="P102" s="167">
        <f>P103</f>
        <v>0</v>
      </c>
      <c r="Q102" s="166"/>
      <c r="R102" s="167">
        <f>R103</f>
        <v>0</v>
      </c>
      <c r="S102" s="166"/>
      <c r="T102" s="168">
        <f>T103</f>
        <v>0</v>
      </c>
      <c r="V102" s="318"/>
      <c r="AR102" s="161" t="s">
        <v>176</v>
      </c>
      <c r="AT102" s="169" t="s">
        <v>71</v>
      </c>
      <c r="AU102" s="169" t="s">
        <v>11</v>
      </c>
      <c r="AY102" s="161" t="s">
        <v>151</v>
      </c>
      <c r="BK102" s="170">
        <f>BK103</f>
        <v>1926</v>
      </c>
    </row>
    <row r="103" spans="2:65" s="1" customFormat="1" ht="16.5" customHeight="1">
      <c r="B103" s="173"/>
      <c r="C103" s="174" t="s">
        <v>188</v>
      </c>
      <c r="D103" s="174" t="s">
        <v>153</v>
      </c>
      <c r="E103" s="175" t="s">
        <v>951</v>
      </c>
      <c r="F103" s="176" t="s">
        <v>952</v>
      </c>
      <c r="G103" s="177" t="s">
        <v>922</v>
      </c>
      <c r="H103" s="178">
        <v>1</v>
      </c>
      <c r="I103" s="179">
        <v>1926.4639999999999</v>
      </c>
      <c r="J103" s="180">
        <f>ROUND(I103*H103,0)</f>
        <v>1926</v>
      </c>
      <c r="K103" s="176" t="s">
        <v>157</v>
      </c>
      <c r="L103" s="39"/>
      <c r="M103" s="181" t="s">
        <v>5</v>
      </c>
      <c r="N103" s="182" t="s">
        <v>43</v>
      </c>
      <c r="O103" s="40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V103" s="318"/>
      <c r="AR103" s="24" t="s">
        <v>923</v>
      </c>
      <c r="AT103" s="24" t="s">
        <v>153</v>
      </c>
      <c r="AU103" s="24" t="s">
        <v>80</v>
      </c>
      <c r="AY103" s="24" t="s">
        <v>151</v>
      </c>
      <c r="BE103" s="185">
        <f>IF(N103="základní",J103,0)</f>
        <v>1926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4" t="s">
        <v>11</v>
      </c>
      <c r="BK103" s="185">
        <f>ROUND(I103*H103,0)</f>
        <v>1926</v>
      </c>
      <c r="BL103" s="24" t="s">
        <v>923</v>
      </c>
      <c r="BM103" s="24" t="s">
        <v>953</v>
      </c>
    </row>
    <row r="104" spans="2:65" s="10" customFormat="1" ht="29.85" customHeight="1">
      <c r="B104" s="160"/>
      <c r="D104" s="161" t="s">
        <v>71</v>
      </c>
      <c r="E104" s="171" t="s">
        <v>954</v>
      </c>
      <c r="F104" s="171" t="s">
        <v>955</v>
      </c>
      <c r="I104" s="163"/>
      <c r="J104" s="172">
        <f>BK104</f>
        <v>1926</v>
      </c>
      <c r="L104" s="160"/>
      <c r="M104" s="165"/>
      <c r="N104" s="166"/>
      <c r="O104" s="166"/>
      <c r="P104" s="167">
        <f>P105</f>
        <v>0</v>
      </c>
      <c r="Q104" s="166"/>
      <c r="R104" s="167">
        <f>R105</f>
        <v>0</v>
      </c>
      <c r="S104" s="166"/>
      <c r="T104" s="168">
        <f>T105</f>
        <v>0</v>
      </c>
      <c r="V104" s="318"/>
      <c r="AR104" s="161" t="s">
        <v>176</v>
      </c>
      <c r="AT104" s="169" t="s">
        <v>71</v>
      </c>
      <c r="AU104" s="169" t="s">
        <v>11</v>
      </c>
      <c r="AY104" s="161" t="s">
        <v>151</v>
      </c>
      <c r="BK104" s="170">
        <f>BK105</f>
        <v>1926</v>
      </c>
    </row>
    <row r="105" spans="2:65" s="1" customFormat="1" ht="16.5" customHeight="1">
      <c r="B105" s="173"/>
      <c r="C105" s="174" t="s">
        <v>171</v>
      </c>
      <c r="D105" s="174" t="s">
        <v>153</v>
      </c>
      <c r="E105" s="175" t="s">
        <v>956</v>
      </c>
      <c r="F105" s="176" t="s">
        <v>955</v>
      </c>
      <c r="G105" s="177" t="s">
        <v>922</v>
      </c>
      <c r="H105" s="178">
        <v>1</v>
      </c>
      <c r="I105" s="179">
        <v>1926.4639999999999</v>
      </c>
      <c r="J105" s="180">
        <f>ROUND(I105*H105,0)</f>
        <v>1926</v>
      </c>
      <c r="K105" s="176" t="s">
        <v>157</v>
      </c>
      <c r="L105" s="39"/>
      <c r="M105" s="181" t="s">
        <v>5</v>
      </c>
      <c r="N105" s="235" t="s">
        <v>43</v>
      </c>
      <c r="O105" s="222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V105" s="318"/>
      <c r="AR105" s="24" t="s">
        <v>923</v>
      </c>
      <c r="AT105" s="24" t="s">
        <v>153</v>
      </c>
      <c r="AU105" s="24" t="s">
        <v>80</v>
      </c>
      <c r="AY105" s="24" t="s">
        <v>151</v>
      </c>
      <c r="BE105" s="185">
        <f>IF(N105="základní",J105,0)</f>
        <v>1926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4" t="s">
        <v>11</v>
      </c>
      <c r="BK105" s="185">
        <f>ROUND(I105*H105,0)</f>
        <v>1926</v>
      </c>
      <c r="BL105" s="24" t="s">
        <v>923</v>
      </c>
      <c r="BM105" s="24" t="s">
        <v>957</v>
      </c>
    </row>
    <row r="106" spans="2:65" s="1" customFormat="1" ht="6.95" customHeight="1">
      <c r="B106" s="54"/>
      <c r="C106" s="55"/>
      <c r="D106" s="55"/>
      <c r="E106" s="55"/>
      <c r="F106" s="55"/>
      <c r="G106" s="55"/>
      <c r="H106" s="55"/>
      <c r="I106" s="126"/>
      <c r="J106" s="55"/>
      <c r="K106" s="55"/>
      <c r="L106" s="39"/>
    </row>
  </sheetData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topLeftCell="A205" workbookViewId="0"/>
  </sheetViews>
  <sheetFormatPr defaultRowHeight="13.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ht="37.5" customHeight="1"/>
    <row r="2" spans="2:1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5" customFormat="1" ht="45" customHeight="1">
      <c r="B3" s="240"/>
      <c r="C3" s="369" t="s">
        <v>958</v>
      </c>
      <c r="D3" s="369"/>
      <c r="E3" s="369"/>
      <c r="F3" s="369"/>
      <c r="G3" s="369"/>
      <c r="H3" s="369"/>
      <c r="I3" s="369"/>
      <c r="J3" s="369"/>
      <c r="K3" s="241"/>
    </row>
    <row r="4" spans="2:11" ht="25.5" customHeight="1">
      <c r="B4" s="242"/>
      <c r="C4" s="373" t="s">
        <v>959</v>
      </c>
      <c r="D4" s="373"/>
      <c r="E4" s="373"/>
      <c r="F4" s="373"/>
      <c r="G4" s="373"/>
      <c r="H4" s="373"/>
      <c r="I4" s="373"/>
      <c r="J4" s="373"/>
      <c r="K4" s="243"/>
    </row>
    <row r="5" spans="2:1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ht="15" customHeight="1">
      <c r="B6" s="242"/>
      <c r="C6" s="371" t="s">
        <v>960</v>
      </c>
      <c r="D6" s="371"/>
      <c r="E6" s="371"/>
      <c r="F6" s="371"/>
      <c r="G6" s="371"/>
      <c r="H6" s="371"/>
      <c r="I6" s="371"/>
      <c r="J6" s="371"/>
      <c r="K6" s="243"/>
    </row>
    <row r="7" spans="2:11" ht="15" customHeight="1">
      <c r="B7" s="246"/>
      <c r="C7" s="371" t="s">
        <v>961</v>
      </c>
      <c r="D7" s="371"/>
      <c r="E7" s="371"/>
      <c r="F7" s="371"/>
      <c r="G7" s="371"/>
      <c r="H7" s="371"/>
      <c r="I7" s="371"/>
      <c r="J7" s="371"/>
      <c r="K7" s="243"/>
    </row>
    <row r="8" spans="2:1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ht="15" customHeight="1">
      <c r="B9" s="246"/>
      <c r="C9" s="371" t="s">
        <v>962</v>
      </c>
      <c r="D9" s="371"/>
      <c r="E9" s="371"/>
      <c r="F9" s="371"/>
      <c r="G9" s="371"/>
      <c r="H9" s="371"/>
      <c r="I9" s="371"/>
      <c r="J9" s="371"/>
      <c r="K9" s="243"/>
    </row>
    <row r="10" spans="2:11" ht="15" customHeight="1">
      <c r="B10" s="246"/>
      <c r="C10" s="245"/>
      <c r="D10" s="371" t="s">
        <v>963</v>
      </c>
      <c r="E10" s="371"/>
      <c r="F10" s="371"/>
      <c r="G10" s="371"/>
      <c r="H10" s="371"/>
      <c r="I10" s="371"/>
      <c r="J10" s="371"/>
      <c r="K10" s="243"/>
    </row>
    <row r="11" spans="2:11" ht="15" customHeight="1">
      <c r="B11" s="246"/>
      <c r="C11" s="247"/>
      <c r="D11" s="371" t="s">
        <v>964</v>
      </c>
      <c r="E11" s="371"/>
      <c r="F11" s="371"/>
      <c r="G11" s="371"/>
      <c r="H11" s="371"/>
      <c r="I11" s="371"/>
      <c r="J11" s="371"/>
      <c r="K11" s="243"/>
    </row>
    <row r="12" spans="2:11" ht="12.75" customHeight="1">
      <c r="B12" s="246"/>
      <c r="C12" s="247"/>
      <c r="D12" s="247"/>
      <c r="E12" s="247"/>
      <c r="F12" s="247"/>
      <c r="G12" s="247"/>
      <c r="H12" s="247"/>
      <c r="I12" s="247"/>
      <c r="J12" s="247"/>
      <c r="K12" s="243"/>
    </row>
    <row r="13" spans="2:11" ht="15" customHeight="1">
      <c r="B13" s="246"/>
      <c r="C13" s="247"/>
      <c r="D13" s="371" t="s">
        <v>965</v>
      </c>
      <c r="E13" s="371"/>
      <c r="F13" s="371"/>
      <c r="G13" s="371"/>
      <c r="H13" s="371"/>
      <c r="I13" s="371"/>
      <c r="J13" s="371"/>
      <c r="K13" s="243"/>
    </row>
    <row r="14" spans="2:11" ht="15" customHeight="1">
      <c r="B14" s="246"/>
      <c r="C14" s="247"/>
      <c r="D14" s="371" t="s">
        <v>966</v>
      </c>
      <c r="E14" s="371"/>
      <c r="F14" s="371"/>
      <c r="G14" s="371"/>
      <c r="H14" s="371"/>
      <c r="I14" s="371"/>
      <c r="J14" s="371"/>
      <c r="K14" s="243"/>
    </row>
    <row r="15" spans="2:11" ht="15" customHeight="1">
      <c r="B15" s="246"/>
      <c r="C15" s="247"/>
      <c r="D15" s="371" t="s">
        <v>967</v>
      </c>
      <c r="E15" s="371"/>
      <c r="F15" s="371"/>
      <c r="G15" s="371"/>
      <c r="H15" s="371"/>
      <c r="I15" s="371"/>
      <c r="J15" s="371"/>
      <c r="K15" s="243"/>
    </row>
    <row r="16" spans="2:11" ht="15" customHeight="1">
      <c r="B16" s="246"/>
      <c r="C16" s="247"/>
      <c r="D16" s="247"/>
      <c r="E16" s="248" t="s">
        <v>78</v>
      </c>
      <c r="F16" s="371" t="s">
        <v>968</v>
      </c>
      <c r="G16" s="371"/>
      <c r="H16" s="371"/>
      <c r="I16" s="371"/>
      <c r="J16" s="371"/>
      <c r="K16" s="243"/>
    </row>
    <row r="17" spans="2:11" ht="15" customHeight="1">
      <c r="B17" s="246"/>
      <c r="C17" s="247"/>
      <c r="D17" s="247"/>
      <c r="E17" s="248" t="s">
        <v>969</v>
      </c>
      <c r="F17" s="371" t="s">
        <v>970</v>
      </c>
      <c r="G17" s="371"/>
      <c r="H17" s="371"/>
      <c r="I17" s="371"/>
      <c r="J17" s="371"/>
      <c r="K17" s="243"/>
    </row>
    <row r="18" spans="2:11" ht="15" customHeight="1">
      <c r="B18" s="246"/>
      <c r="C18" s="247"/>
      <c r="D18" s="247"/>
      <c r="E18" s="248" t="s">
        <v>971</v>
      </c>
      <c r="F18" s="371" t="s">
        <v>972</v>
      </c>
      <c r="G18" s="371"/>
      <c r="H18" s="371"/>
      <c r="I18" s="371"/>
      <c r="J18" s="371"/>
      <c r="K18" s="243"/>
    </row>
    <row r="19" spans="2:11" ht="15" customHeight="1">
      <c r="B19" s="246"/>
      <c r="C19" s="247"/>
      <c r="D19" s="247"/>
      <c r="E19" s="248" t="s">
        <v>973</v>
      </c>
      <c r="F19" s="371" t="s">
        <v>974</v>
      </c>
      <c r="G19" s="371"/>
      <c r="H19" s="371"/>
      <c r="I19" s="371"/>
      <c r="J19" s="371"/>
      <c r="K19" s="243"/>
    </row>
    <row r="20" spans="2:11" ht="15" customHeight="1">
      <c r="B20" s="246"/>
      <c r="C20" s="247"/>
      <c r="D20" s="247"/>
      <c r="E20" s="248" t="s">
        <v>975</v>
      </c>
      <c r="F20" s="371" t="s">
        <v>496</v>
      </c>
      <c r="G20" s="371"/>
      <c r="H20" s="371"/>
      <c r="I20" s="371"/>
      <c r="J20" s="371"/>
      <c r="K20" s="243"/>
    </row>
    <row r="21" spans="2:11" ht="15" customHeight="1">
      <c r="B21" s="246"/>
      <c r="C21" s="247"/>
      <c r="D21" s="247"/>
      <c r="E21" s="248" t="s">
        <v>976</v>
      </c>
      <c r="F21" s="371" t="s">
        <v>977</v>
      </c>
      <c r="G21" s="371"/>
      <c r="H21" s="371"/>
      <c r="I21" s="371"/>
      <c r="J21" s="371"/>
      <c r="K21" s="243"/>
    </row>
    <row r="22" spans="2:11" ht="12.75" customHeight="1">
      <c r="B22" s="246"/>
      <c r="C22" s="247"/>
      <c r="D22" s="247"/>
      <c r="E22" s="247"/>
      <c r="F22" s="247"/>
      <c r="G22" s="247"/>
      <c r="H22" s="247"/>
      <c r="I22" s="247"/>
      <c r="J22" s="247"/>
      <c r="K22" s="243"/>
    </row>
    <row r="23" spans="2:11" ht="15" customHeight="1">
      <c r="B23" s="246"/>
      <c r="C23" s="371" t="s">
        <v>978</v>
      </c>
      <c r="D23" s="371"/>
      <c r="E23" s="371"/>
      <c r="F23" s="371"/>
      <c r="G23" s="371"/>
      <c r="H23" s="371"/>
      <c r="I23" s="371"/>
      <c r="J23" s="371"/>
      <c r="K23" s="243"/>
    </row>
    <row r="24" spans="2:11" ht="15" customHeight="1">
      <c r="B24" s="246"/>
      <c r="C24" s="371" t="s">
        <v>979</v>
      </c>
      <c r="D24" s="371"/>
      <c r="E24" s="371"/>
      <c r="F24" s="371"/>
      <c r="G24" s="371"/>
      <c r="H24" s="371"/>
      <c r="I24" s="371"/>
      <c r="J24" s="371"/>
      <c r="K24" s="243"/>
    </row>
    <row r="25" spans="2:11" ht="15" customHeight="1">
      <c r="B25" s="246"/>
      <c r="C25" s="245"/>
      <c r="D25" s="371" t="s">
        <v>980</v>
      </c>
      <c r="E25" s="371"/>
      <c r="F25" s="371"/>
      <c r="G25" s="371"/>
      <c r="H25" s="371"/>
      <c r="I25" s="371"/>
      <c r="J25" s="371"/>
      <c r="K25" s="243"/>
    </row>
    <row r="26" spans="2:11" ht="15" customHeight="1">
      <c r="B26" s="246"/>
      <c r="C26" s="247"/>
      <c r="D26" s="371" t="s">
        <v>981</v>
      </c>
      <c r="E26" s="371"/>
      <c r="F26" s="371"/>
      <c r="G26" s="371"/>
      <c r="H26" s="371"/>
      <c r="I26" s="371"/>
      <c r="J26" s="371"/>
      <c r="K26" s="243"/>
    </row>
    <row r="27" spans="2:11" ht="12.75" customHeight="1">
      <c r="B27" s="246"/>
      <c r="C27" s="247"/>
      <c r="D27" s="247"/>
      <c r="E27" s="247"/>
      <c r="F27" s="247"/>
      <c r="G27" s="247"/>
      <c r="H27" s="247"/>
      <c r="I27" s="247"/>
      <c r="J27" s="247"/>
      <c r="K27" s="243"/>
    </row>
    <row r="28" spans="2:11" ht="15" customHeight="1">
      <c r="B28" s="246"/>
      <c r="C28" s="247"/>
      <c r="D28" s="371" t="s">
        <v>982</v>
      </c>
      <c r="E28" s="371"/>
      <c r="F28" s="371"/>
      <c r="G28" s="371"/>
      <c r="H28" s="371"/>
      <c r="I28" s="371"/>
      <c r="J28" s="371"/>
      <c r="K28" s="243"/>
    </row>
    <row r="29" spans="2:11" ht="15" customHeight="1">
      <c r="B29" s="246"/>
      <c r="C29" s="247"/>
      <c r="D29" s="371" t="s">
        <v>983</v>
      </c>
      <c r="E29" s="371"/>
      <c r="F29" s="371"/>
      <c r="G29" s="371"/>
      <c r="H29" s="371"/>
      <c r="I29" s="371"/>
      <c r="J29" s="371"/>
      <c r="K29" s="243"/>
    </row>
    <row r="30" spans="2:11" ht="12.75" customHeight="1">
      <c r="B30" s="246"/>
      <c r="C30" s="247"/>
      <c r="D30" s="247"/>
      <c r="E30" s="247"/>
      <c r="F30" s="247"/>
      <c r="G30" s="247"/>
      <c r="H30" s="247"/>
      <c r="I30" s="247"/>
      <c r="J30" s="247"/>
      <c r="K30" s="243"/>
    </row>
    <row r="31" spans="2:11" ht="15" customHeight="1">
      <c r="B31" s="246"/>
      <c r="C31" s="247"/>
      <c r="D31" s="371" t="s">
        <v>984</v>
      </c>
      <c r="E31" s="371"/>
      <c r="F31" s="371"/>
      <c r="G31" s="371"/>
      <c r="H31" s="371"/>
      <c r="I31" s="371"/>
      <c r="J31" s="371"/>
      <c r="K31" s="243"/>
    </row>
    <row r="32" spans="2:11" ht="15" customHeight="1">
      <c r="B32" s="246"/>
      <c r="C32" s="247"/>
      <c r="D32" s="371" t="s">
        <v>985</v>
      </c>
      <c r="E32" s="371"/>
      <c r="F32" s="371"/>
      <c r="G32" s="371"/>
      <c r="H32" s="371"/>
      <c r="I32" s="371"/>
      <c r="J32" s="371"/>
      <c r="K32" s="243"/>
    </row>
    <row r="33" spans="2:11" ht="15" customHeight="1">
      <c r="B33" s="246"/>
      <c r="C33" s="247"/>
      <c r="D33" s="371" t="s">
        <v>986</v>
      </c>
      <c r="E33" s="371"/>
      <c r="F33" s="371"/>
      <c r="G33" s="371"/>
      <c r="H33" s="371"/>
      <c r="I33" s="371"/>
      <c r="J33" s="371"/>
      <c r="K33" s="243"/>
    </row>
    <row r="34" spans="2:11" ht="15" customHeight="1">
      <c r="B34" s="246"/>
      <c r="C34" s="247"/>
      <c r="D34" s="245"/>
      <c r="E34" s="249" t="s">
        <v>136</v>
      </c>
      <c r="F34" s="245"/>
      <c r="G34" s="371" t="s">
        <v>987</v>
      </c>
      <c r="H34" s="371"/>
      <c r="I34" s="371"/>
      <c r="J34" s="371"/>
      <c r="K34" s="243"/>
    </row>
    <row r="35" spans="2:11" ht="30.75" customHeight="1">
      <c r="B35" s="246"/>
      <c r="C35" s="247"/>
      <c r="D35" s="245"/>
      <c r="E35" s="249" t="s">
        <v>988</v>
      </c>
      <c r="F35" s="245"/>
      <c r="G35" s="371" t="s">
        <v>989</v>
      </c>
      <c r="H35" s="371"/>
      <c r="I35" s="371"/>
      <c r="J35" s="371"/>
      <c r="K35" s="243"/>
    </row>
    <row r="36" spans="2:11" ht="15" customHeight="1">
      <c r="B36" s="246"/>
      <c r="C36" s="247"/>
      <c r="D36" s="245"/>
      <c r="E36" s="249" t="s">
        <v>53</v>
      </c>
      <c r="F36" s="245"/>
      <c r="G36" s="371" t="s">
        <v>990</v>
      </c>
      <c r="H36" s="371"/>
      <c r="I36" s="371"/>
      <c r="J36" s="371"/>
      <c r="K36" s="243"/>
    </row>
    <row r="37" spans="2:11" ht="15" customHeight="1">
      <c r="B37" s="246"/>
      <c r="C37" s="247"/>
      <c r="D37" s="245"/>
      <c r="E37" s="249" t="s">
        <v>137</v>
      </c>
      <c r="F37" s="245"/>
      <c r="G37" s="371" t="s">
        <v>991</v>
      </c>
      <c r="H37" s="371"/>
      <c r="I37" s="371"/>
      <c r="J37" s="371"/>
      <c r="K37" s="243"/>
    </row>
    <row r="38" spans="2:11" ht="15" customHeight="1">
      <c r="B38" s="246"/>
      <c r="C38" s="247"/>
      <c r="D38" s="245"/>
      <c r="E38" s="249" t="s">
        <v>138</v>
      </c>
      <c r="F38" s="245"/>
      <c r="G38" s="371" t="s">
        <v>992</v>
      </c>
      <c r="H38" s="371"/>
      <c r="I38" s="371"/>
      <c r="J38" s="371"/>
      <c r="K38" s="243"/>
    </row>
    <row r="39" spans="2:11" ht="15" customHeight="1">
      <c r="B39" s="246"/>
      <c r="C39" s="247"/>
      <c r="D39" s="245"/>
      <c r="E39" s="249" t="s">
        <v>139</v>
      </c>
      <c r="F39" s="245"/>
      <c r="G39" s="371" t="s">
        <v>993</v>
      </c>
      <c r="H39" s="371"/>
      <c r="I39" s="371"/>
      <c r="J39" s="371"/>
      <c r="K39" s="243"/>
    </row>
    <row r="40" spans="2:11" ht="15" customHeight="1">
      <c r="B40" s="246"/>
      <c r="C40" s="247"/>
      <c r="D40" s="245"/>
      <c r="E40" s="249" t="s">
        <v>994</v>
      </c>
      <c r="F40" s="245"/>
      <c r="G40" s="371" t="s">
        <v>995</v>
      </c>
      <c r="H40" s="371"/>
      <c r="I40" s="371"/>
      <c r="J40" s="371"/>
      <c r="K40" s="243"/>
    </row>
    <row r="41" spans="2:11" ht="15" customHeight="1">
      <c r="B41" s="246"/>
      <c r="C41" s="247"/>
      <c r="D41" s="245"/>
      <c r="E41" s="249"/>
      <c r="F41" s="245"/>
      <c r="G41" s="371" t="s">
        <v>996</v>
      </c>
      <c r="H41" s="371"/>
      <c r="I41" s="371"/>
      <c r="J41" s="371"/>
      <c r="K41" s="243"/>
    </row>
    <row r="42" spans="2:11" ht="15" customHeight="1">
      <c r="B42" s="246"/>
      <c r="C42" s="247"/>
      <c r="D42" s="245"/>
      <c r="E42" s="249" t="s">
        <v>997</v>
      </c>
      <c r="F42" s="245"/>
      <c r="G42" s="371" t="s">
        <v>998</v>
      </c>
      <c r="H42" s="371"/>
      <c r="I42" s="371"/>
      <c r="J42" s="371"/>
      <c r="K42" s="243"/>
    </row>
    <row r="43" spans="2:11" ht="15" customHeight="1">
      <c r="B43" s="246"/>
      <c r="C43" s="247"/>
      <c r="D43" s="245"/>
      <c r="E43" s="249" t="s">
        <v>141</v>
      </c>
      <c r="F43" s="245"/>
      <c r="G43" s="371" t="s">
        <v>999</v>
      </c>
      <c r="H43" s="371"/>
      <c r="I43" s="371"/>
      <c r="J43" s="371"/>
      <c r="K43" s="243"/>
    </row>
    <row r="44" spans="2:11" ht="12.75" customHeight="1">
      <c r="B44" s="246"/>
      <c r="C44" s="247"/>
      <c r="D44" s="245"/>
      <c r="E44" s="245"/>
      <c r="F44" s="245"/>
      <c r="G44" s="245"/>
      <c r="H44" s="245"/>
      <c r="I44" s="245"/>
      <c r="J44" s="245"/>
      <c r="K44" s="243"/>
    </row>
    <row r="45" spans="2:11" ht="15" customHeight="1">
      <c r="B45" s="246"/>
      <c r="C45" s="247"/>
      <c r="D45" s="371" t="s">
        <v>1000</v>
      </c>
      <c r="E45" s="371"/>
      <c r="F45" s="371"/>
      <c r="G45" s="371"/>
      <c r="H45" s="371"/>
      <c r="I45" s="371"/>
      <c r="J45" s="371"/>
      <c r="K45" s="243"/>
    </row>
    <row r="46" spans="2:11" ht="15" customHeight="1">
      <c r="B46" s="246"/>
      <c r="C46" s="247"/>
      <c r="D46" s="247"/>
      <c r="E46" s="371" t="s">
        <v>1001</v>
      </c>
      <c r="F46" s="371"/>
      <c r="G46" s="371"/>
      <c r="H46" s="371"/>
      <c r="I46" s="371"/>
      <c r="J46" s="371"/>
      <c r="K46" s="243"/>
    </row>
    <row r="47" spans="2:11" ht="15" customHeight="1">
      <c r="B47" s="246"/>
      <c r="C47" s="247"/>
      <c r="D47" s="247"/>
      <c r="E47" s="371" t="s">
        <v>1002</v>
      </c>
      <c r="F47" s="371"/>
      <c r="G47" s="371"/>
      <c r="H47" s="371"/>
      <c r="I47" s="371"/>
      <c r="J47" s="371"/>
      <c r="K47" s="243"/>
    </row>
    <row r="48" spans="2:11" ht="15" customHeight="1">
      <c r="B48" s="246"/>
      <c r="C48" s="247"/>
      <c r="D48" s="247"/>
      <c r="E48" s="371" t="s">
        <v>1003</v>
      </c>
      <c r="F48" s="371"/>
      <c r="G48" s="371"/>
      <c r="H48" s="371"/>
      <c r="I48" s="371"/>
      <c r="J48" s="371"/>
      <c r="K48" s="243"/>
    </row>
    <row r="49" spans="2:11" ht="15" customHeight="1">
      <c r="B49" s="246"/>
      <c r="C49" s="247"/>
      <c r="D49" s="371" t="s">
        <v>1004</v>
      </c>
      <c r="E49" s="371"/>
      <c r="F49" s="371"/>
      <c r="G49" s="371"/>
      <c r="H49" s="371"/>
      <c r="I49" s="371"/>
      <c r="J49" s="371"/>
      <c r="K49" s="243"/>
    </row>
    <row r="50" spans="2:11" ht="25.5" customHeight="1">
      <c r="B50" s="242"/>
      <c r="C50" s="373" t="s">
        <v>1005</v>
      </c>
      <c r="D50" s="373"/>
      <c r="E50" s="373"/>
      <c r="F50" s="373"/>
      <c r="G50" s="373"/>
      <c r="H50" s="373"/>
      <c r="I50" s="373"/>
      <c r="J50" s="373"/>
      <c r="K50" s="243"/>
    </row>
    <row r="51" spans="2:11" ht="5.25" customHeight="1">
      <c r="B51" s="242"/>
      <c r="C51" s="244"/>
      <c r="D51" s="244"/>
      <c r="E51" s="244"/>
      <c r="F51" s="244"/>
      <c r="G51" s="244"/>
      <c r="H51" s="244"/>
      <c r="I51" s="244"/>
      <c r="J51" s="244"/>
      <c r="K51" s="243"/>
    </row>
    <row r="52" spans="2:11" ht="15" customHeight="1">
      <c r="B52" s="242"/>
      <c r="C52" s="371" t="s">
        <v>1006</v>
      </c>
      <c r="D52" s="371"/>
      <c r="E52" s="371"/>
      <c r="F52" s="371"/>
      <c r="G52" s="371"/>
      <c r="H52" s="371"/>
      <c r="I52" s="371"/>
      <c r="J52" s="371"/>
      <c r="K52" s="243"/>
    </row>
    <row r="53" spans="2:11" ht="15" customHeight="1">
      <c r="B53" s="242"/>
      <c r="C53" s="371" t="s">
        <v>1007</v>
      </c>
      <c r="D53" s="371"/>
      <c r="E53" s="371"/>
      <c r="F53" s="371"/>
      <c r="G53" s="371"/>
      <c r="H53" s="371"/>
      <c r="I53" s="371"/>
      <c r="J53" s="371"/>
      <c r="K53" s="243"/>
    </row>
    <row r="54" spans="2:11" ht="12.75" customHeight="1">
      <c r="B54" s="242"/>
      <c r="C54" s="245"/>
      <c r="D54" s="245"/>
      <c r="E54" s="245"/>
      <c r="F54" s="245"/>
      <c r="G54" s="245"/>
      <c r="H54" s="245"/>
      <c r="I54" s="245"/>
      <c r="J54" s="245"/>
      <c r="K54" s="243"/>
    </row>
    <row r="55" spans="2:11" ht="15" customHeight="1">
      <c r="B55" s="242"/>
      <c r="C55" s="371" t="s">
        <v>1008</v>
      </c>
      <c r="D55" s="371"/>
      <c r="E55" s="371"/>
      <c r="F55" s="371"/>
      <c r="G55" s="371"/>
      <c r="H55" s="371"/>
      <c r="I55" s="371"/>
      <c r="J55" s="371"/>
      <c r="K55" s="243"/>
    </row>
    <row r="56" spans="2:11" ht="15" customHeight="1">
      <c r="B56" s="242"/>
      <c r="C56" s="247"/>
      <c r="D56" s="371" t="s">
        <v>1009</v>
      </c>
      <c r="E56" s="371"/>
      <c r="F56" s="371"/>
      <c r="G56" s="371"/>
      <c r="H56" s="371"/>
      <c r="I56" s="371"/>
      <c r="J56" s="371"/>
      <c r="K56" s="243"/>
    </row>
    <row r="57" spans="2:11" ht="15" customHeight="1">
      <c r="B57" s="242"/>
      <c r="C57" s="247"/>
      <c r="D57" s="371" t="s">
        <v>1010</v>
      </c>
      <c r="E57" s="371"/>
      <c r="F57" s="371"/>
      <c r="G57" s="371"/>
      <c r="H57" s="371"/>
      <c r="I57" s="371"/>
      <c r="J57" s="371"/>
      <c r="K57" s="243"/>
    </row>
    <row r="58" spans="2:11" ht="15" customHeight="1">
      <c r="B58" s="242"/>
      <c r="C58" s="247"/>
      <c r="D58" s="371" t="s">
        <v>1011</v>
      </c>
      <c r="E58" s="371"/>
      <c r="F58" s="371"/>
      <c r="G58" s="371"/>
      <c r="H58" s="371"/>
      <c r="I58" s="371"/>
      <c r="J58" s="371"/>
      <c r="K58" s="243"/>
    </row>
    <row r="59" spans="2:11" ht="15" customHeight="1">
      <c r="B59" s="242"/>
      <c r="C59" s="247"/>
      <c r="D59" s="371" t="s">
        <v>1012</v>
      </c>
      <c r="E59" s="371"/>
      <c r="F59" s="371"/>
      <c r="G59" s="371"/>
      <c r="H59" s="371"/>
      <c r="I59" s="371"/>
      <c r="J59" s="371"/>
      <c r="K59" s="243"/>
    </row>
    <row r="60" spans="2:11" ht="15" customHeight="1">
      <c r="B60" s="242"/>
      <c r="C60" s="247"/>
      <c r="D60" s="372" t="s">
        <v>1013</v>
      </c>
      <c r="E60" s="372"/>
      <c r="F60" s="372"/>
      <c r="G60" s="372"/>
      <c r="H60" s="372"/>
      <c r="I60" s="372"/>
      <c r="J60" s="372"/>
      <c r="K60" s="243"/>
    </row>
    <row r="61" spans="2:11" ht="15" customHeight="1">
      <c r="B61" s="242"/>
      <c r="C61" s="247"/>
      <c r="D61" s="371" t="s">
        <v>1014</v>
      </c>
      <c r="E61" s="371"/>
      <c r="F61" s="371"/>
      <c r="G61" s="371"/>
      <c r="H61" s="371"/>
      <c r="I61" s="371"/>
      <c r="J61" s="371"/>
      <c r="K61" s="243"/>
    </row>
    <row r="62" spans="2:11" ht="12.75" customHeight="1">
      <c r="B62" s="242"/>
      <c r="C62" s="247"/>
      <c r="D62" s="247"/>
      <c r="E62" s="250"/>
      <c r="F62" s="247"/>
      <c r="G62" s="247"/>
      <c r="H62" s="247"/>
      <c r="I62" s="247"/>
      <c r="J62" s="247"/>
      <c r="K62" s="243"/>
    </row>
    <row r="63" spans="2:11" ht="15" customHeight="1">
      <c r="B63" s="242"/>
      <c r="C63" s="247"/>
      <c r="D63" s="371" t="s">
        <v>1015</v>
      </c>
      <c r="E63" s="371"/>
      <c r="F63" s="371"/>
      <c r="G63" s="371"/>
      <c r="H63" s="371"/>
      <c r="I63" s="371"/>
      <c r="J63" s="371"/>
      <c r="K63" s="243"/>
    </row>
    <row r="64" spans="2:11" ht="15" customHeight="1">
      <c r="B64" s="242"/>
      <c r="C64" s="247"/>
      <c r="D64" s="372" t="s">
        <v>1016</v>
      </c>
      <c r="E64" s="372"/>
      <c r="F64" s="372"/>
      <c r="G64" s="372"/>
      <c r="H64" s="372"/>
      <c r="I64" s="372"/>
      <c r="J64" s="372"/>
      <c r="K64" s="243"/>
    </row>
    <row r="65" spans="2:11" ht="15" customHeight="1">
      <c r="B65" s="242"/>
      <c r="C65" s="247"/>
      <c r="D65" s="371" t="s">
        <v>1017</v>
      </c>
      <c r="E65" s="371"/>
      <c r="F65" s="371"/>
      <c r="G65" s="371"/>
      <c r="H65" s="371"/>
      <c r="I65" s="371"/>
      <c r="J65" s="371"/>
      <c r="K65" s="243"/>
    </row>
    <row r="66" spans="2:11" ht="15" customHeight="1">
      <c r="B66" s="242"/>
      <c r="C66" s="247"/>
      <c r="D66" s="371" t="s">
        <v>1018</v>
      </c>
      <c r="E66" s="371"/>
      <c r="F66" s="371"/>
      <c r="G66" s="371"/>
      <c r="H66" s="371"/>
      <c r="I66" s="371"/>
      <c r="J66" s="371"/>
      <c r="K66" s="243"/>
    </row>
    <row r="67" spans="2:11" ht="15" customHeight="1">
      <c r="B67" s="242"/>
      <c r="C67" s="247"/>
      <c r="D67" s="371" t="s">
        <v>1019</v>
      </c>
      <c r="E67" s="371"/>
      <c r="F67" s="371"/>
      <c r="G67" s="371"/>
      <c r="H67" s="371"/>
      <c r="I67" s="371"/>
      <c r="J67" s="371"/>
      <c r="K67" s="243"/>
    </row>
    <row r="68" spans="2:11" ht="15" customHeight="1">
      <c r="B68" s="242"/>
      <c r="C68" s="247"/>
      <c r="D68" s="371" t="s">
        <v>1020</v>
      </c>
      <c r="E68" s="371"/>
      <c r="F68" s="371"/>
      <c r="G68" s="371"/>
      <c r="H68" s="371"/>
      <c r="I68" s="371"/>
      <c r="J68" s="371"/>
      <c r="K68" s="243"/>
    </row>
    <row r="69" spans="2:11" ht="12.75" customHeight="1">
      <c r="B69" s="251"/>
      <c r="C69" s="252"/>
      <c r="D69" s="252"/>
      <c r="E69" s="252"/>
      <c r="F69" s="252"/>
      <c r="G69" s="252"/>
      <c r="H69" s="252"/>
      <c r="I69" s="252"/>
      <c r="J69" s="252"/>
      <c r="K69" s="253"/>
    </row>
    <row r="70" spans="2:11" ht="18.75" customHeight="1">
      <c r="B70" s="254"/>
      <c r="C70" s="254"/>
      <c r="D70" s="254"/>
      <c r="E70" s="254"/>
      <c r="F70" s="254"/>
      <c r="G70" s="254"/>
      <c r="H70" s="254"/>
      <c r="I70" s="254"/>
      <c r="J70" s="254"/>
      <c r="K70" s="255"/>
    </row>
    <row r="71" spans="2:11" ht="18.75" customHeight="1">
      <c r="B71" s="255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2:11" ht="7.5" customHeight="1">
      <c r="B72" s="256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ht="45" customHeight="1">
      <c r="B73" s="259"/>
      <c r="C73" s="370" t="s">
        <v>93</v>
      </c>
      <c r="D73" s="370"/>
      <c r="E73" s="370"/>
      <c r="F73" s="370"/>
      <c r="G73" s="370"/>
      <c r="H73" s="370"/>
      <c r="I73" s="370"/>
      <c r="J73" s="370"/>
      <c r="K73" s="260"/>
    </row>
    <row r="74" spans="2:11" ht="17.25" customHeight="1">
      <c r="B74" s="259"/>
      <c r="C74" s="261" t="s">
        <v>1021</v>
      </c>
      <c r="D74" s="261"/>
      <c r="E74" s="261"/>
      <c r="F74" s="261" t="s">
        <v>1022</v>
      </c>
      <c r="G74" s="262"/>
      <c r="H74" s="261" t="s">
        <v>137</v>
      </c>
      <c r="I74" s="261" t="s">
        <v>57</v>
      </c>
      <c r="J74" s="261" t="s">
        <v>1023</v>
      </c>
      <c r="K74" s="260"/>
    </row>
    <row r="75" spans="2:11" ht="17.25" customHeight="1">
      <c r="B75" s="259"/>
      <c r="C75" s="263" t="s">
        <v>1024</v>
      </c>
      <c r="D75" s="263"/>
      <c r="E75" s="263"/>
      <c r="F75" s="264" t="s">
        <v>1025</v>
      </c>
      <c r="G75" s="265"/>
      <c r="H75" s="263"/>
      <c r="I75" s="263"/>
      <c r="J75" s="263" t="s">
        <v>1026</v>
      </c>
      <c r="K75" s="260"/>
    </row>
    <row r="76" spans="2:11" ht="5.25" customHeight="1">
      <c r="B76" s="259"/>
      <c r="C76" s="266"/>
      <c r="D76" s="266"/>
      <c r="E76" s="266"/>
      <c r="F76" s="266"/>
      <c r="G76" s="267"/>
      <c r="H76" s="266"/>
      <c r="I76" s="266"/>
      <c r="J76" s="266"/>
      <c r="K76" s="260"/>
    </row>
    <row r="77" spans="2:11" ht="15" customHeight="1">
      <c r="B77" s="259"/>
      <c r="C77" s="249" t="s">
        <v>53</v>
      </c>
      <c r="D77" s="266"/>
      <c r="E77" s="266"/>
      <c r="F77" s="268" t="s">
        <v>1027</v>
      </c>
      <c r="G77" s="267"/>
      <c r="H77" s="249" t="s">
        <v>1028</v>
      </c>
      <c r="I77" s="249" t="s">
        <v>1029</v>
      </c>
      <c r="J77" s="249">
        <v>20</v>
      </c>
      <c r="K77" s="260"/>
    </row>
    <row r="78" spans="2:11" ht="15" customHeight="1">
      <c r="B78" s="259"/>
      <c r="C78" s="249" t="s">
        <v>1030</v>
      </c>
      <c r="D78" s="249"/>
      <c r="E78" s="249"/>
      <c r="F78" s="268" t="s">
        <v>1027</v>
      </c>
      <c r="G78" s="267"/>
      <c r="H78" s="249" t="s">
        <v>1031</v>
      </c>
      <c r="I78" s="249" t="s">
        <v>1029</v>
      </c>
      <c r="J78" s="249">
        <v>120</v>
      </c>
      <c r="K78" s="260"/>
    </row>
    <row r="79" spans="2:11" ht="15" customHeight="1">
      <c r="B79" s="269"/>
      <c r="C79" s="249" t="s">
        <v>1032</v>
      </c>
      <c r="D79" s="249"/>
      <c r="E79" s="249"/>
      <c r="F79" s="268" t="s">
        <v>1033</v>
      </c>
      <c r="G79" s="267"/>
      <c r="H79" s="249" t="s">
        <v>1034</v>
      </c>
      <c r="I79" s="249" t="s">
        <v>1029</v>
      </c>
      <c r="J79" s="249">
        <v>50</v>
      </c>
      <c r="K79" s="260"/>
    </row>
    <row r="80" spans="2:11" ht="15" customHeight="1">
      <c r="B80" s="269"/>
      <c r="C80" s="249" t="s">
        <v>1035</v>
      </c>
      <c r="D80" s="249"/>
      <c r="E80" s="249"/>
      <c r="F80" s="268" t="s">
        <v>1027</v>
      </c>
      <c r="G80" s="267"/>
      <c r="H80" s="249" t="s">
        <v>1036</v>
      </c>
      <c r="I80" s="249" t="s">
        <v>1037</v>
      </c>
      <c r="J80" s="249"/>
      <c r="K80" s="260"/>
    </row>
    <row r="81" spans="2:11" ht="15" customHeight="1">
      <c r="B81" s="269"/>
      <c r="C81" s="270" t="s">
        <v>1038</v>
      </c>
      <c r="D81" s="270"/>
      <c r="E81" s="270"/>
      <c r="F81" s="271" t="s">
        <v>1033</v>
      </c>
      <c r="G81" s="270"/>
      <c r="H81" s="270" t="s">
        <v>1039</v>
      </c>
      <c r="I81" s="270" t="s">
        <v>1029</v>
      </c>
      <c r="J81" s="270">
        <v>15</v>
      </c>
      <c r="K81" s="260"/>
    </row>
    <row r="82" spans="2:11" ht="15" customHeight="1">
      <c r="B82" s="269"/>
      <c r="C82" s="270" t="s">
        <v>1040</v>
      </c>
      <c r="D82" s="270"/>
      <c r="E82" s="270"/>
      <c r="F82" s="271" t="s">
        <v>1033</v>
      </c>
      <c r="G82" s="270"/>
      <c r="H82" s="270" t="s">
        <v>1041</v>
      </c>
      <c r="I82" s="270" t="s">
        <v>1029</v>
      </c>
      <c r="J82" s="270">
        <v>15</v>
      </c>
      <c r="K82" s="260"/>
    </row>
    <row r="83" spans="2:11" ht="15" customHeight="1">
      <c r="B83" s="269"/>
      <c r="C83" s="270" t="s">
        <v>1042</v>
      </c>
      <c r="D83" s="270"/>
      <c r="E83" s="270"/>
      <c r="F83" s="271" t="s">
        <v>1033</v>
      </c>
      <c r="G83" s="270"/>
      <c r="H83" s="270" t="s">
        <v>1043</v>
      </c>
      <c r="I83" s="270" t="s">
        <v>1029</v>
      </c>
      <c r="J83" s="270">
        <v>20</v>
      </c>
      <c r="K83" s="260"/>
    </row>
    <row r="84" spans="2:11" ht="15" customHeight="1">
      <c r="B84" s="269"/>
      <c r="C84" s="270" t="s">
        <v>1044</v>
      </c>
      <c r="D84" s="270"/>
      <c r="E84" s="270"/>
      <c r="F84" s="271" t="s">
        <v>1033</v>
      </c>
      <c r="G84" s="270"/>
      <c r="H84" s="270" t="s">
        <v>1045</v>
      </c>
      <c r="I84" s="270" t="s">
        <v>1029</v>
      </c>
      <c r="J84" s="270">
        <v>20</v>
      </c>
      <c r="K84" s="260"/>
    </row>
    <row r="85" spans="2:11" ht="15" customHeight="1">
      <c r="B85" s="269"/>
      <c r="C85" s="249" t="s">
        <v>1046</v>
      </c>
      <c r="D85" s="249"/>
      <c r="E85" s="249"/>
      <c r="F85" s="268" t="s">
        <v>1033</v>
      </c>
      <c r="G85" s="267"/>
      <c r="H85" s="249" t="s">
        <v>1047</v>
      </c>
      <c r="I85" s="249" t="s">
        <v>1029</v>
      </c>
      <c r="J85" s="249">
        <v>50</v>
      </c>
      <c r="K85" s="260"/>
    </row>
    <row r="86" spans="2:11" ht="15" customHeight="1">
      <c r="B86" s="269"/>
      <c r="C86" s="249" t="s">
        <v>1048</v>
      </c>
      <c r="D86" s="249"/>
      <c r="E86" s="249"/>
      <c r="F86" s="268" t="s">
        <v>1033</v>
      </c>
      <c r="G86" s="267"/>
      <c r="H86" s="249" t="s">
        <v>1049</v>
      </c>
      <c r="I86" s="249" t="s">
        <v>1029</v>
      </c>
      <c r="J86" s="249">
        <v>20</v>
      </c>
      <c r="K86" s="260"/>
    </row>
    <row r="87" spans="2:11" ht="15" customHeight="1">
      <c r="B87" s="269"/>
      <c r="C87" s="249" t="s">
        <v>1050</v>
      </c>
      <c r="D87" s="249"/>
      <c r="E87" s="249"/>
      <c r="F87" s="268" t="s">
        <v>1033</v>
      </c>
      <c r="G87" s="267"/>
      <c r="H87" s="249" t="s">
        <v>1051</v>
      </c>
      <c r="I87" s="249" t="s">
        <v>1029</v>
      </c>
      <c r="J87" s="249">
        <v>20</v>
      </c>
      <c r="K87" s="260"/>
    </row>
    <row r="88" spans="2:11" ht="15" customHeight="1">
      <c r="B88" s="269"/>
      <c r="C88" s="249" t="s">
        <v>1052</v>
      </c>
      <c r="D88" s="249"/>
      <c r="E88" s="249"/>
      <c r="F88" s="268" t="s">
        <v>1033</v>
      </c>
      <c r="G88" s="267"/>
      <c r="H88" s="249" t="s">
        <v>1053</v>
      </c>
      <c r="I88" s="249" t="s">
        <v>1029</v>
      </c>
      <c r="J88" s="249">
        <v>50</v>
      </c>
      <c r="K88" s="260"/>
    </row>
    <row r="89" spans="2:11" ht="15" customHeight="1">
      <c r="B89" s="269"/>
      <c r="C89" s="249" t="s">
        <v>1054</v>
      </c>
      <c r="D89" s="249"/>
      <c r="E89" s="249"/>
      <c r="F89" s="268" t="s">
        <v>1033</v>
      </c>
      <c r="G89" s="267"/>
      <c r="H89" s="249" t="s">
        <v>1054</v>
      </c>
      <c r="I89" s="249" t="s">
        <v>1029</v>
      </c>
      <c r="J89" s="249">
        <v>50</v>
      </c>
      <c r="K89" s="260"/>
    </row>
    <row r="90" spans="2:11" ht="15" customHeight="1">
      <c r="B90" s="269"/>
      <c r="C90" s="249" t="s">
        <v>142</v>
      </c>
      <c r="D90" s="249"/>
      <c r="E90" s="249"/>
      <c r="F90" s="268" t="s">
        <v>1033</v>
      </c>
      <c r="G90" s="267"/>
      <c r="H90" s="249" t="s">
        <v>1055</v>
      </c>
      <c r="I90" s="249" t="s">
        <v>1029</v>
      </c>
      <c r="J90" s="249">
        <v>255</v>
      </c>
      <c r="K90" s="260"/>
    </row>
    <row r="91" spans="2:11" ht="15" customHeight="1">
      <c r="B91" s="269"/>
      <c r="C91" s="249" t="s">
        <v>1056</v>
      </c>
      <c r="D91" s="249"/>
      <c r="E91" s="249"/>
      <c r="F91" s="268" t="s">
        <v>1027</v>
      </c>
      <c r="G91" s="267"/>
      <c r="H91" s="249" t="s">
        <v>1057</v>
      </c>
      <c r="I91" s="249" t="s">
        <v>1058</v>
      </c>
      <c r="J91" s="249"/>
      <c r="K91" s="260"/>
    </row>
    <row r="92" spans="2:11" ht="15" customHeight="1">
      <c r="B92" s="269"/>
      <c r="C92" s="249" t="s">
        <v>1059</v>
      </c>
      <c r="D92" s="249"/>
      <c r="E92" s="249"/>
      <c r="F92" s="268" t="s">
        <v>1027</v>
      </c>
      <c r="G92" s="267"/>
      <c r="H92" s="249" t="s">
        <v>1060</v>
      </c>
      <c r="I92" s="249" t="s">
        <v>1061</v>
      </c>
      <c r="J92" s="249"/>
      <c r="K92" s="260"/>
    </row>
    <row r="93" spans="2:11" ht="15" customHeight="1">
      <c r="B93" s="269"/>
      <c r="C93" s="249" t="s">
        <v>1062</v>
      </c>
      <c r="D93" s="249"/>
      <c r="E93" s="249"/>
      <c r="F93" s="268" t="s">
        <v>1027</v>
      </c>
      <c r="G93" s="267"/>
      <c r="H93" s="249" t="s">
        <v>1062</v>
      </c>
      <c r="I93" s="249" t="s">
        <v>1061</v>
      </c>
      <c r="J93" s="249"/>
      <c r="K93" s="260"/>
    </row>
    <row r="94" spans="2:11" ht="15" customHeight="1">
      <c r="B94" s="269"/>
      <c r="C94" s="249" t="s">
        <v>38</v>
      </c>
      <c r="D94" s="249"/>
      <c r="E94" s="249"/>
      <c r="F94" s="268" t="s">
        <v>1027</v>
      </c>
      <c r="G94" s="267"/>
      <c r="H94" s="249" t="s">
        <v>1063</v>
      </c>
      <c r="I94" s="249" t="s">
        <v>1061</v>
      </c>
      <c r="J94" s="249"/>
      <c r="K94" s="260"/>
    </row>
    <row r="95" spans="2:11" ht="15" customHeight="1">
      <c r="B95" s="269"/>
      <c r="C95" s="249" t="s">
        <v>48</v>
      </c>
      <c r="D95" s="249"/>
      <c r="E95" s="249"/>
      <c r="F95" s="268" t="s">
        <v>1027</v>
      </c>
      <c r="G95" s="267"/>
      <c r="H95" s="249" t="s">
        <v>1064</v>
      </c>
      <c r="I95" s="249" t="s">
        <v>1061</v>
      </c>
      <c r="J95" s="249"/>
      <c r="K95" s="260"/>
    </row>
    <row r="96" spans="2:11" ht="15" customHeight="1">
      <c r="B96" s="272"/>
      <c r="C96" s="273"/>
      <c r="D96" s="273"/>
      <c r="E96" s="273"/>
      <c r="F96" s="273"/>
      <c r="G96" s="273"/>
      <c r="H96" s="273"/>
      <c r="I96" s="273"/>
      <c r="J96" s="273"/>
      <c r="K96" s="274"/>
    </row>
    <row r="97" spans="2:11" ht="18.75" customHeight="1">
      <c r="B97" s="275"/>
      <c r="C97" s="276"/>
      <c r="D97" s="276"/>
      <c r="E97" s="276"/>
      <c r="F97" s="276"/>
      <c r="G97" s="276"/>
      <c r="H97" s="276"/>
      <c r="I97" s="276"/>
      <c r="J97" s="276"/>
      <c r="K97" s="275"/>
    </row>
    <row r="98" spans="2:11" ht="18.75" customHeight="1">
      <c r="B98" s="255"/>
      <c r="C98" s="255"/>
      <c r="D98" s="255"/>
      <c r="E98" s="255"/>
      <c r="F98" s="255"/>
      <c r="G98" s="255"/>
      <c r="H98" s="255"/>
      <c r="I98" s="255"/>
      <c r="J98" s="255"/>
      <c r="K98" s="255"/>
    </row>
    <row r="99" spans="2:11" ht="7.5" customHeight="1">
      <c r="B99" s="256"/>
      <c r="C99" s="257"/>
      <c r="D99" s="257"/>
      <c r="E99" s="257"/>
      <c r="F99" s="257"/>
      <c r="G99" s="257"/>
      <c r="H99" s="257"/>
      <c r="I99" s="257"/>
      <c r="J99" s="257"/>
      <c r="K99" s="258"/>
    </row>
    <row r="100" spans="2:11" ht="45" customHeight="1">
      <c r="B100" s="259"/>
      <c r="C100" s="370" t="s">
        <v>1065</v>
      </c>
      <c r="D100" s="370"/>
      <c r="E100" s="370"/>
      <c r="F100" s="370"/>
      <c r="G100" s="370"/>
      <c r="H100" s="370"/>
      <c r="I100" s="370"/>
      <c r="J100" s="370"/>
      <c r="K100" s="260"/>
    </row>
    <row r="101" spans="2:11" ht="17.25" customHeight="1">
      <c r="B101" s="259"/>
      <c r="C101" s="261" t="s">
        <v>1021</v>
      </c>
      <c r="D101" s="261"/>
      <c r="E101" s="261"/>
      <c r="F101" s="261" t="s">
        <v>1022</v>
      </c>
      <c r="G101" s="262"/>
      <c r="H101" s="261" t="s">
        <v>137</v>
      </c>
      <c r="I101" s="261" t="s">
        <v>57</v>
      </c>
      <c r="J101" s="261" t="s">
        <v>1023</v>
      </c>
      <c r="K101" s="260"/>
    </row>
    <row r="102" spans="2:11" ht="17.25" customHeight="1">
      <c r="B102" s="259"/>
      <c r="C102" s="263" t="s">
        <v>1024</v>
      </c>
      <c r="D102" s="263"/>
      <c r="E102" s="263"/>
      <c r="F102" s="264" t="s">
        <v>1025</v>
      </c>
      <c r="G102" s="265"/>
      <c r="H102" s="263"/>
      <c r="I102" s="263"/>
      <c r="J102" s="263" t="s">
        <v>1026</v>
      </c>
      <c r="K102" s="260"/>
    </row>
    <row r="103" spans="2:11" ht="5.25" customHeight="1">
      <c r="B103" s="259"/>
      <c r="C103" s="261"/>
      <c r="D103" s="261"/>
      <c r="E103" s="261"/>
      <c r="F103" s="261"/>
      <c r="G103" s="277"/>
      <c r="H103" s="261"/>
      <c r="I103" s="261"/>
      <c r="J103" s="261"/>
      <c r="K103" s="260"/>
    </row>
    <row r="104" spans="2:11" ht="15" customHeight="1">
      <c r="B104" s="259"/>
      <c r="C104" s="249" t="s">
        <v>53</v>
      </c>
      <c r="D104" s="266"/>
      <c r="E104" s="266"/>
      <c r="F104" s="268" t="s">
        <v>1027</v>
      </c>
      <c r="G104" s="277"/>
      <c r="H104" s="249" t="s">
        <v>1066</v>
      </c>
      <c r="I104" s="249" t="s">
        <v>1029</v>
      </c>
      <c r="J104" s="249">
        <v>20</v>
      </c>
      <c r="K104" s="260"/>
    </row>
    <row r="105" spans="2:11" ht="15" customHeight="1">
      <c r="B105" s="259"/>
      <c r="C105" s="249" t="s">
        <v>1030</v>
      </c>
      <c r="D105" s="249"/>
      <c r="E105" s="249"/>
      <c r="F105" s="268" t="s">
        <v>1027</v>
      </c>
      <c r="G105" s="249"/>
      <c r="H105" s="249" t="s">
        <v>1066</v>
      </c>
      <c r="I105" s="249" t="s">
        <v>1029</v>
      </c>
      <c r="J105" s="249">
        <v>120</v>
      </c>
      <c r="K105" s="260"/>
    </row>
    <row r="106" spans="2:11" ht="15" customHeight="1">
      <c r="B106" s="269"/>
      <c r="C106" s="249" t="s">
        <v>1032</v>
      </c>
      <c r="D106" s="249"/>
      <c r="E106" s="249"/>
      <c r="F106" s="268" t="s">
        <v>1033</v>
      </c>
      <c r="G106" s="249"/>
      <c r="H106" s="249" t="s">
        <v>1066</v>
      </c>
      <c r="I106" s="249" t="s">
        <v>1029</v>
      </c>
      <c r="J106" s="249">
        <v>50</v>
      </c>
      <c r="K106" s="260"/>
    </row>
    <row r="107" spans="2:11" ht="15" customHeight="1">
      <c r="B107" s="269"/>
      <c r="C107" s="249" t="s">
        <v>1035</v>
      </c>
      <c r="D107" s="249"/>
      <c r="E107" s="249"/>
      <c r="F107" s="268" t="s">
        <v>1027</v>
      </c>
      <c r="G107" s="249"/>
      <c r="H107" s="249" t="s">
        <v>1066</v>
      </c>
      <c r="I107" s="249" t="s">
        <v>1037</v>
      </c>
      <c r="J107" s="249"/>
      <c r="K107" s="260"/>
    </row>
    <row r="108" spans="2:11" ht="15" customHeight="1">
      <c r="B108" s="269"/>
      <c r="C108" s="249" t="s">
        <v>1046</v>
      </c>
      <c r="D108" s="249"/>
      <c r="E108" s="249"/>
      <c r="F108" s="268" t="s">
        <v>1033</v>
      </c>
      <c r="G108" s="249"/>
      <c r="H108" s="249" t="s">
        <v>1066</v>
      </c>
      <c r="I108" s="249" t="s">
        <v>1029</v>
      </c>
      <c r="J108" s="249">
        <v>50</v>
      </c>
      <c r="K108" s="260"/>
    </row>
    <row r="109" spans="2:11" ht="15" customHeight="1">
      <c r="B109" s="269"/>
      <c r="C109" s="249" t="s">
        <v>1054</v>
      </c>
      <c r="D109" s="249"/>
      <c r="E109" s="249"/>
      <c r="F109" s="268" t="s">
        <v>1033</v>
      </c>
      <c r="G109" s="249"/>
      <c r="H109" s="249" t="s">
        <v>1066</v>
      </c>
      <c r="I109" s="249" t="s">
        <v>1029</v>
      </c>
      <c r="J109" s="249">
        <v>50</v>
      </c>
      <c r="K109" s="260"/>
    </row>
    <row r="110" spans="2:11" ht="15" customHeight="1">
      <c r="B110" s="269"/>
      <c r="C110" s="249" t="s">
        <v>1052</v>
      </c>
      <c r="D110" s="249"/>
      <c r="E110" s="249"/>
      <c r="F110" s="268" t="s">
        <v>1033</v>
      </c>
      <c r="G110" s="249"/>
      <c r="H110" s="249" t="s">
        <v>1066</v>
      </c>
      <c r="I110" s="249" t="s">
        <v>1029</v>
      </c>
      <c r="J110" s="249">
        <v>50</v>
      </c>
      <c r="K110" s="260"/>
    </row>
    <row r="111" spans="2:11" ht="15" customHeight="1">
      <c r="B111" s="269"/>
      <c r="C111" s="249" t="s">
        <v>53</v>
      </c>
      <c r="D111" s="249"/>
      <c r="E111" s="249"/>
      <c r="F111" s="268" t="s">
        <v>1027</v>
      </c>
      <c r="G111" s="249"/>
      <c r="H111" s="249" t="s">
        <v>1067</v>
      </c>
      <c r="I111" s="249" t="s">
        <v>1029</v>
      </c>
      <c r="J111" s="249">
        <v>20</v>
      </c>
      <c r="K111" s="260"/>
    </row>
    <row r="112" spans="2:11" ht="15" customHeight="1">
      <c r="B112" s="269"/>
      <c r="C112" s="249" t="s">
        <v>1068</v>
      </c>
      <c r="D112" s="249"/>
      <c r="E112" s="249"/>
      <c r="F112" s="268" t="s">
        <v>1027</v>
      </c>
      <c r="G112" s="249"/>
      <c r="H112" s="249" t="s">
        <v>1069</v>
      </c>
      <c r="I112" s="249" t="s">
        <v>1029</v>
      </c>
      <c r="J112" s="249">
        <v>120</v>
      </c>
      <c r="K112" s="260"/>
    </row>
    <row r="113" spans="2:11" ht="15" customHeight="1">
      <c r="B113" s="269"/>
      <c r="C113" s="249" t="s">
        <v>38</v>
      </c>
      <c r="D113" s="249"/>
      <c r="E113" s="249"/>
      <c r="F113" s="268" t="s">
        <v>1027</v>
      </c>
      <c r="G113" s="249"/>
      <c r="H113" s="249" t="s">
        <v>1070</v>
      </c>
      <c r="I113" s="249" t="s">
        <v>1061</v>
      </c>
      <c r="J113" s="249"/>
      <c r="K113" s="260"/>
    </row>
    <row r="114" spans="2:11" ht="15" customHeight="1">
      <c r="B114" s="269"/>
      <c r="C114" s="249" t="s">
        <v>48</v>
      </c>
      <c r="D114" s="249"/>
      <c r="E114" s="249"/>
      <c r="F114" s="268" t="s">
        <v>1027</v>
      </c>
      <c r="G114" s="249"/>
      <c r="H114" s="249" t="s">
        <v>1071</v>
      </c>
      <c r="I114" s="249" t="s">
        <v>1061</v>
      </c>
      <c r="J114" s="249"/>
      <c r="K114" s="260"/>
    </row>
    <row r="115" spans="2:11" ht="15" customHeight="1">
      <c r="B115" s="269"/>
      <c r="C115" s="249" t="s">
        <v>57</v>
      </c>
      <c r="D115" s="249"/>
      <c r="E115" s="249"/>
      <c r="F115" s="268" t="s">
        <v>1027</v>
      </c>
      <c r="G115" s="249"/>
      <c r="H115" s="249" t="s">
        <v>1072</v>
      </c>
      <c r="I115" s="249" t="s">
        <v>1073</v>
      </c>
      <c r="J115" s="249"/>
      <c r="K115" s="260"/>
    </row>
    <row r="116" spans="2:11" ht="15" customHeight="1">
      <c r="B116" s="272"/>
      <c r="C116" s="278"/>
      <c r="D116" s="278"/>
      <c r="E116" s="278"/>
      <c r="F116" s="278"/>
      <c r="G116" s="278"/>
      <c r="H116" s="278"/>
      <c r="I116" s="278"/>
      <c r="J116" s="278"/>
      <c r="K116" s="274"/>
    </row>
    <row r="117" spans="2:11" ht="18.75" customHeight="1">
      <c r="B117" s="279"/>
      <c r="C117" s="245"/>
      <c r="D117" s="245"/>
      <c r="E117" s="245"/>
      <c r="F117" s="280"/>
      <c r="G117" s="245"/>
      <c r="H117" s="245"/>
      <c r="I117" s="245"/>
      <c r="J117" s="245"/>
      <c r="K117" s="279"/>
    </row>
    <row r="118" spans="2:11" ht="18.75" customHeight="1">
      <c r="B118" s="255"/>
      <c r="C118" s="255"/>
      <c r="D118" s="255"/>
      <c r="E118" s="255"/>
      <c r="F118" s="255"/>
      <c r="G118" s="255"/>
      <c r="H118" s="255"/>
      <c r="I118" s="255"/>
      <c r="J118" s="255"/>
      <c r="K118" s="255"/>
    </row>
    <row r="119" spans="2:11" ht="7.5" customHeight="1">
      <c r="B119" s="281"/>
      <c r="C119" s="282"/>
      <c r="D119" s="282"/>
      <c r="E119" s="282"/>
      <c r="F119" s="282"/>
      <c r="G119" s="282"/>
      <c r="H119" s="282"/>
      <c r="I119" s="282"/>
      <c r="J119" s="282"/>
      <c r="K119" s="283"/>
    </row>
    <row r="120" spans="2:11" ht="45" customHeight="1">
      <c r="B120" s="284"/>
      <c r="C120" s="369" t="s">
        <v>1074</v>
      </c>
      <c r="D120" s="369"/>
      <c r="E120" s="369"/>
      <c r="F120" s="369"/>
      <c r="G120" s="369"/>
      <c r="H120" s="369"/>
      <c r="I120" s="369"/>
      <c r="J120" s="369"/>
      <c r="K120" s="285"/>
    </row>
    <row r="121" spans="2:11" ht="17.25" customHeight="1">
      <c r="B121" s="286"/>
      <c r="C121" s="261" t="s">
        <v>1021</v>
      </c>
      <c r="D121" s="261"/>
      <c r="E121" s="261"/>
      <c r="F121" s="261" t="s">
        <v>1022</v>
      </c>
      <c r="G121" s="262"/>
      <c r="H121" s="261" t="s">
        <v>137</v>
      </c>
      <c r="I121" s="261" t="s">
        <v>57</v>
      </c>
      <c r="J121" s="261" t="s">
        <v>1023</v>
      </c>
      <c r="K121" s="287"/>
    </row>
    <row r="122" spans="2:11" ht="17.25" customHeight="1">
      <c r="B122" s="286"/>
      <c r="C122" s="263" t="s">
        <v>1024</v>
      </c>
      <c r="D122" s="263"/>
      <c r="E122" s="263"/>
      <c r="F122" s="264" t="s">
        <v>1025</v>
      </c>
      <c r="G122" s="265"/>
      <c r="H122" s="263"/>
      <c r="I122" s="263"/>
      <c r="J122" s="263" t="s">
        <v>1026</v>
      </c>
      <c r="K122" s="287"/>
    </row>
    <row r="123" spans="2:11" ht="5.25" customHeight="1">
      <c r="B123" s="288"/>
      <c r="C123" s="266"/>
      <c r="D123" s="266"/>
      <c r="E123" s="266"/>
      <c r="F123" s="266"/>
      <c r="G123" s="249"/>
      <c r="H123" s="266"/>
      <c r="I123" s="266"/>
      <c r="J123" s="266"/>
      <c r="K123" s="289"/>
    </row>
    <row r="124" spans="2:11" ht="15" customHeight="1">
      <c r="B124" s="288"/>
      <c r="C124" s="249" t="s">
        <v>1030</v>
      </c>
      <c r="D124" s="266"/>
      <c r="E124" s="266"/>
      <c r="F124" s="268" t="s">
        <v>1027</v>
      </c>
      <c r="G124" s="249"/>
      <c r="H124" s="249" t="s">
        <v>1066</v>
      </c>
      <c r="I124" s="249" t="s">
        <v>1029</v>
      </c>
      <c r="J124" s="249">
        <v>120</v>
      </c>
      <c r="K124" s="290"/>
    </row>
    <row r="125" spans="2:11" ht="15" customHeight="1">
      <c r="B125" s="288"/>
      <c r="C125" s="249" t="s">
        <v>1075</v>
      </c>
      <c r="D125" s="249"/>
      <c r="E125" s="249"/>
      <c r="F125" s="268" t="s">
        <v>1027</v>
      </c>
      <c r="G125" s="249"/>
      <c r="H125" s="249" t="s">
        <v>1076</v>
      </c>
      <c r="I125" s="249" t="s">
        <v>1029</v>
      </c>
      <c r="J125" s="249" t="s">
        <v>1077</v>
      </c>
      <c r="K125" s="290"/>
    </row>
    <row r="126" spans="2:11" ht="15" customHeight="1">
      <c r="B126" s="288"/>
      <c r="C126" s="249" t="s">
        <v>976</v>
      </c>
      <c r="D126" s="249"/>
      <c r="E126" s="249"/>
      <c r="F126" s="268" t="s">
        <v>1027</v>
      </c>
      <c r="G126" s="249"/>
      <c r="H126" s="249" t="s">
        <v>1078</v>
      </c>
      <c r="I126" s="249" t="s">
        <v>1029</v>
      </c>
      <c r="J126" s="249" t="s">
        <v>1077</v>
      </c>
      <c r="K126" s="290"/>
    </row>
    <row r="127" spans="2:11" ht="15" customHeight="1">
      <c r="B127" s="288"/>
      <c r="C127" s="249" t="s">
        <v>1038</v>
      </c>
      <c r="D127" s="249"/>
      <c r="E127" s="249"/>
      <c r="F127" s="268" t="s">
        <v>1033</v>
      </c>
      <c r="G127" s="249"/>
      <c r="H127" s="249" t="s">
        <v>1039</v>
      </c>
      <c r="I127" s="249" t="s">
        <v>1029</v>
      </c>
      <c r="J127" s="249">
        <v>15</v>
      </c>
      <c r="K127" s="290"/>
    </row>
    <row r="128" spans="2:11" ht="15" customHeight="1">
      <c r="B128" s="288"/>
      <c r="C128" s="270" t="s">
        <v>1040</v>
      </c>
      <c r="D128" s="270"/>
      <c r="E128" s="270"/>
      <c r="F128" s="271" t="s">
        <v>1033</v>
      </c>
      <c r="G128" s="270"/>
      <c r="H128" s="270" t="s">
        <v>1041</v>
      </c>
      <c r="I128" s="270" t="s">
        <v>1029</v>
      </c>
      <c r="J128" s="270">
        <v>15</v>
      </c>
      <c r="K128" s="290"/>
    </row>
    <row r="129" spans="2:11" ht="15" customHeight="1">
      <c r="B129" s="288"/>
      <c r="C129" s="270" t="s">
        <v>1042</v>
      </c>
      <c r="D129" s="270"/>
      <c r="E129" s="270"/>
      <c r="F129" s="271" t="s">
        <v>1033</v>
      </c>
      <c r="G129" s="270"/>
      <c r="H129" s="270" t="s">
        <v>1043</v>
      </c>
      <c r="I129" s="270" t="s">
        <v>1029</v>
      </c>
      <c r="J129" s="270">
        <v>20</v>
      </c>
      <c r="K129" s="290"/>
    </row>
    <row r="130" spans="2:11" ht="15" customHeight="1">
      <c r="B130" s="288"/>
      <c r="C130" s="270" t="s">
        <v>1044</v>
      </c>
      <c r="D130" s="270"/>
      <c r="E130" s="270"/>
      <c r="F130" s="271" t="s">
        <v>1033</v>
      </c>
      <c r="G130" s="270"/>
      <c r="H130" s="270" t="s">
        <v>1045</v>
      </c>
      <c r="I130" s="270" t="s">
        <v>1029</v>
      </c>
      <c r="J130" s="270">
        <v>20</v>
      </c>
      <c r="K130" s="290"/>
    </row>
    <row r="131" spans="2:11" ht="15" customHeight="1">
      <c r="B131" s="288"/>
      <c r="C131" s="249" t="s">
        <v>1032</v>
      </c>
      <c r="D131" s="249"/>
      <c r="E131" s="249"/>
      <c r="F131" s="268" t="s">
        <v>1033</v>
      </c>
      <c r="G131" s="249"/>
      <c r="H131" s="249" t="s">
        <v>1066</v>
      </c>
      <c r="I131" s="249" t="s">
        <v>1029</v>
      </c>
      <c r="J131" s="249">
        <v>50</v>
      </c>
      <c r="K131" s="290"/>
    </row>
    <row r="132" spans="2:11" ht="15" customHeight="1">
      <c r="B132" s="288"/>
      <c r="C132" s="249" t="s">
        <v>1046</v>
      </c>
      <c r="D132" s="249"/>
      <c r="E132" s="249"/>
      <c r="F132" s="268" t="s">
        <v>1033</v>
      </c>
      <c r="G132" s="249"/>
      <c r="H132" s="249" t="s">
        <v>1066</v>
      </c>
      <c r="I132" s="249" t="s">
        <v>1029</v>
      </c>
      <c r="J132" s="249">
        <v>50</v>
      </c>
      <c r="K132" s="290"/>
    </row>
    <row r="133" spans="2:11" ht="15" customHeight="1">
      <c r="B133" s="288"/>
      <c r="C133" s="249" t="s">
        <v>1052</v>
      </c>
      <c r="D133" s="249"/>
      <c r="E133" s="249"/>
      <c r="F133" s="268" t="s">
        <v>1033</v>
      </c>
      <c r="G133" s="249"/>
      <c r="H133" s="249" t="s">
        <v>1066</v>
      </c>
      <c r="I133" s="249" t="s">
        <v>1029</v>
      </c>
      <c r="J133" s="249">
        <v>50</v>
      </c>
      <c r="K133" s="290"/>
    </row>
    <row r="134" spans="2:11" ht="15" customHeight="1">
      <c r="B134" s="288"/>
      <c r="C134" s="249" t="s">
        <v>1054</v>
      </c>
      <c r="D134" s="249"/>
      <c r="E134" s="249"/>
      <c r="F134" s="268" t="s">
        <v>1033</v>
      </c>
      <c r="G134" s="249"/>
      <c r="H134" s="249" t="s">
        <v>1066</v>
      </c>
      <c r="I134" s="249" t="s">
        <v>1029</v>
      </c>
      <c r="J134" s="249">
        <v>50</v>
      </c>
      <c r="K134" s="290"/>
    </row>
    <row r="135" spans="2:11" ht="15" customHeight="1">
      <c r="B135" s="288"/>
      <c r="C135" s="249" t="s">
        <v>142</v>
      </c>
      <c r="D135" s="249"/>
      <c r="E135" s="249"/>
      <c r="F135" s="268" t="s">
        <v>1033</v>
      </c>
      <c r="G135" s="249"/>
      <c r="H135" s="249" t="s">
        <v>1079</v>
      </c>
      <c r="I135" s="249" t="s">
        <v>1029</v>
      </c>
      <c r="J135" s="249">
        <v>255</v>
      </c>
      <c r="K135" s="290"/>
    </row>
    <row r="136" spans="2:11" ht="15" customHeight="1">
      <c r="B136" s="288"/>
      <c r="C136" s="249" t="s">
        <v>1056</v>
      </c>
      <c r="D136" s="249"/>
      <c r="E136" s="249"/>
      <c r="F136" s="268" t="s">
        <v>1027</v>
      </c>
      <c r="G136" s="249"/>
      <c r="H136" s="249" t="s">
        <v>1080</v>
      </c>
      <c r="I136" s="249" t="s">
        <v>1058</v>
      </c>
      <c r="J136" s="249"/>
      <c r="K136" s="290"/>
    </row>
    <row r="137" spans="2:11" ht="15" customHeight="1">
      <c r="B137" s="288"/>
      <c r="C137" s="249" t="s">
        <v>1059</v>
      </c>
      <c r="D137" s="249"/>
      <c r="E137" s="249"/>
      <c r="F137" s="268" t="s">
        <v>1027</v>
      </c>
      <c r="G137" s="249"/>
      <c r="H137" s="249" t="s">
        <v>1081</v>
      </c>
      <c r="I137" s="249" t="s">
        <v>1061</v>
      </c>
      <c r="J137" s="249"/>
      <c r="K137" s="290"/>
    </row>
    <row r="138" spans="2:11" ht="15" customHeight="1">
      <c r="B138" s="288"/>
      <c r="C138" s="249" t="s">
        <v>1062</v>
      </c>
      <c r="D138" s="249"/>
      <c r="E138" s="249"/>
      <c r="F138" s="268" t="s">
        <v>1027</v>
      </c>
      <c r="G138" s="249"/>
      <c r="H138" s="249" t="s">
        <v>1062</v>
      </c>
      <c r="I138" s="249" t="s">
        <v>1061</v>
      </c>
      <c r="J138" s="249"/>
      <c r="K138" s="290"/>
    </row>
    <row r="139" spans="2:11" ht="15" customHeight="1">
      <c r="B139" s="288"/>
      <c r="C139" s="249" t="s">
        <v>38</v>
      </c>
      <c r="D139" s="249"/>
      <c r="E139" s="249"/>
      <c r="F139" s="268" t="s">
        <v>1027</v>
      </c>
      <c r="G139" s="249"/>
      <c r="H139" s="249" t="s">
        <v>1082</v>
      </c>
      <c r="I139" s="249" t="s">
        <v>1061</v>
      </c>
      <c r="J139" s="249"/>
      <c r="K139" s="290"/>
    </row>
    <row r="140" spans="2:11" ht="15" customHeight="1">
      <c r="B140" s="288"/>
      <c r="C140" s="249" t="s">
        <v>1083</v>
      </c>
      <c r="D140" s="249"/>
      <c r="E140" s="249"/>
      <c r="F140" s="268" t="s">
        <v>1027</v>
      </c>
      <c r="G140" s="249"/>
      <c r="H140" s="249" t="s">
        <v>1084</v>
      </c>
      <c r="I140" s="249" t="s">
        <v>1061</v>
      </c>
      <c r="J140" s="249"/>
      <c r="K140" s="290"/>
    </row>
    <row r="141" spans="2:11" ht="15" customHeight="1">
      <c r="B141" s="291"/>
      <c r="C141" s="292"/>
      <c r="D141" s="292"/>
      <c r="E141" s="292"/>
      <c r="F141" s="292"/>
      <c r="G141" s="292"/>
      <c r="H141" s="292"/>
      <c r="I141" s="292"/>
      <c r="J141" s="292"/>
      <c r="K141" s="293"/>
    </row>
    <row r="142" spans="2:11" ht="18.75" customHeight="1">
      <c r="B142" s="245"/>
      <c r="C142" s="245"/>
      <c r="D142" s="245"/>
      <c r="E142" s="245"/>
      <c r="F142" s="280"/>
      <c r="G142" s="245"/>
      <c r="H142" s="245"/>
      <c r="I142" s="245"/>
      <c r="J142" s="245"/>
      <c r="K142" s="245"/>
    </row>
    <row r="143" spans="2:11" ht="18.75" customHeight="1">
      <c r="B143" s="255"/>
      <c r="C143" s="255"/>
      <c r="D143" s="255"/>
      <c r="E143" s="255"/>
      <c r="F143" s="255"/>
      <c r="G143" s="255"/>
      <c r="H143" s="255"/>
      <c r="I143" s="255"/>
      <c r="J143" s="255"/>
      <c r="K143" s="255"/>
    </row>
    <row r="144" spans="2:11" ht="7.5" customHeight="1">
      <c r="B144" s="256"/>
      <c r="C144" s="257"/>
      <c r="D144" s="257"/>
      <c r="E144" s="257"/>
      <c r="F144" s="257"/>
      <c r="G144" s="257"/>
      <c r="H144" s="257"/>
      <c r="I144" s="257"/>
      <c r="J144" s="257"/>
      <c r="K144" s="258"/>
    </row>
    <row r="145" spans="2:11" ht="45" customHeight="1">
      <c r="B145" s="259"/>
      <c r="C145" s="370" t="s">
        <v>1085</v>
      </c>
      <c r="D145" s="370"/>
      <c r="E145" s="370"/>
      <c r="F145" s="370"/>
      <c r="G145" s="370"/>
      <c r="H145" s="370"/>
      <c r="I145" s="370"/>
      <c r="J145" s="370"/>
      <c r="K145" s="260"/>
    </row>
    <row r="146" spans="2:11" ht="17.25" customHeight="1">
      <c r="B146" s="259"/>
      <c r="C146" s="261" t="s">
        <v>1021</v>
      </c>
      <c r="D146" s="261"/>
      <c r="E146" s="261"/>
      <c r="F146" s="261" t="s">
        <v>1022</v>
      </c>
      <c r="G146" s="262"/>
      <c r="H146" s="261" t="s">
        <v>137</v>
      </c>
      <c r="I146" s="261" t="s">
        <v>57</v>
      </c>
      <c r="J146" s="261" t="s">
        <v>1023</v>
      </c>
      <c r="K146" s="260"/>
    </row>
    <row r="147" spans="2:11" ht="17.25" customHeight="1">
      <c r="B147" s="259"/>
      <c r="C147" s="263" t="s">
        <v>1024</v>
      </c>
      <c r="D147" s="263"/>
      <c r="E147" s="263"/>
      <c r="F147" s="264" t="s">
        <v>1025</v>
      </c>
      <c r="G147" s="265"/>
      <c r="H147" s="263"/>
      <c r="I147" s="263"/>
      <c r="J147" s="263" t="s">
        <v>1026</v>
      </c>
      <c r="K147" s="260"/>
    </row>
    <row r="148" spans="2:11" ht="5.25" customHeight="1">
      <c r="B148" s="269"/>
      <c r="C148" s="266"/>
      <c r="D148" s="266"/>
      <c r="E148" s="266"/>
      <c r="F148" s="266"/>
      <c r="G148" s="267"/>
      <c r="H148" s="266"/>
      <c r="I148" s="266"/>
      <c r="J148" s="266"/>
      <c r="K148" s="290"/>
    </row>
    <row r="149" spans="2:11" ht="15" customHeight="1">
      <c r="B149" s="269"/>
      <c r="C149" s="294" t="s">
        <v>1030</v>
      </c>
      <c r="D149" s="249"/>
      <c r="E149" s="249"/>
      <c r="F149" s="295" t="s">
        <v>1027</v>
      </c>
      <c r="G149" s="249"/>
      <c r="H149" s="294" t="s">
        <v>1066</v>
      </c>
      <c r="I149" s="294" t="s">
        <v>1029</v>
      </c>
      <c r="J149" s="294">
        <v>120</v>
      </c>
      <c r="K149" s="290"/>
    </row>
    <row r="150" spans="2:11" ht="15" customHeight="1">
      <c r="B150" s="269"/>
      <c r="C150" s="294" t="s">
        <v>1075</v>
      </c>
      <c r="D150" s="249"/>
      <c r="E150" s="249"/>
      <c r="F150" s="295" t="s">
        <v>1027</v>
      </c>
      <c r="G150" s="249"/>
      <c r="H150" s="294" t="s">
        <v>1086</v>
      </c>
      <c r="I150" s="294" t="s">
        <v>1029</v>
      </c>
      <c r="J150" s="294" t="s">
        <v>1077</v>
      </c>
      <c r="K150" s="290"/>
    </row>
    <row r="151" spans="2:11" ht="15" customHeight="1">
      <c r="B151" s="269"/>
      <c r="C151" s="294" t="s">
        <v>976</v>
      </c>
      <c r="D151" s="249"/>
      <c r="E151" s="249"/>
      <c r="F151" s="295" t="s">
        <v>1027</v>
      </c>
      <c r="G151" s="249"/>
      <c r="H151" s="294" t="s">
        <v>1087</v>
      </c>
      <c r="I151" s="294" t="s">
        <v>1029</v>
      </c>
      <c r="J151" s="294" t="s">
        <v>1077</v>
      </c>
      <c r="K151" s="290"/>
    </row>
    <row r="152" spans="2:11" ht="15" customHeight="1">
      <c r="B152" s="269"/>
      <c r="C152" s="294" t="s">
        <v>1032</v>
      </c>
      <c r="D152" s="249"/>
      <c r="E152" s="249"/>
      <c r="F152" s="295" t="s">
        <v>1033</v>
      </c>
      <c r="G152" s="249"/>
      <c r="H152" s="294" t="s">
        <v>1066</v>
      </c>
      <c r="I152" s="294" t="s">
        <v>1029</v>
      </c>
      <c r="J152" s="294">
        <v>50</v>
      </c>
      <c r="K152" s="290"/>
    </row>
    <row r="153" spans="2:11" ht="15" customHeight="1">
      <c r="B153" s="269"/>
      <c r="C153" s="294" t="s">
        <v>1035</v>
      </c>
      <c r="D153" s="249"/>
      <c r="E153" s="249"/>
      <c r="F153" s="295" t="s">
        <v>1027</v>
      </c>
      <c r="G153" s="249"/>
      <c r="H153" s="294" t="s">
        <v>1066</v>
      </c>
      <c r="I153" s="294" t="s">
        <v>1037</v>
      </c>
      <c r="J153" s="294"/>
      <c r="K153" s="290"/>
    </row>
    <row r="154" spans="2:11" ht="15" customHeight="1">
      <c r="B154" s="269"/>
      <c r="C154" s="294" t="s">
        <v>1046</v>
      </c>
      <c r="D154" s="249"/>
      <c r="E154" s="249"/>
      <c r="F154" s="295" t="s">
        <v>1033</v>
      </c>
      <c r="G154" s="249"/>
      <c r="H154" s="294" t="s">
        <v>1066</v>
      </c>
      <c r="I154" s="294" t="s">
        <v>1029</v>
      </c>
      <c r="J154" s="294">
        <v>50</v>
      </c>
      <c r="K154" s="290"/>
    </row>
    <row r="155" spans="2:11" ht="15" customHeight="1">
      <c r="B155" s="269"/>
      <c r="C155" s="294" t="s">
        <v>1054</v>
      </c>
      <c r="D155" s="249"/>
      <c r="E155" s="249"/>
      <c r="F155" s="295" t="s">
        <v>1033</v>
      </c>
      <c r="G155" s="249"/>
      <c r="H155" s="294" t="s">
        <v>1066</v>
      </c>
      <c r="I155" s="294" t="s">
        <v>1029</v>
      </c>
      <c r="J155" s="294">
        <v>50</v>
      </c>
      <c r="K155" s="290"/>
    </row>
    <row r="156" spans="2:11" ht="15" customHeight="1">
      <c r="B156" s="269"/>
      <c r="C156" s="294" t="s">
        <v>1052</v>
      </c>
      <c r="D156" s="249"/>
      <c r="E156" s="249"/>
      <c r="F156" s="295" t="s">
        <v>1033</v>
      </c>
      <c r="G156" s="249"/>
      <c r="H156" s="294" t="s">
        <v>1066</v>
      </c>
      <c r="I156" s="294" t="s">
        <v>1029</v>
      </c>
      <c r="J156" s="294">
        <v>50</v>
      </c>
      <c r="K156" s="290"/>
    </row>
    <row r="157" spans="2:11" ht="15" customHeight="1">
      <c r="B157" s="269"/>
      <c r="C157" s="294" t="s">
        <v>115</v>
      </c>
      <c r="D157" s="249"/>
      <c r="E157" s="249"/>
      <c r="F157" s="295" t="s">
        <v>1027</v>
      </c>
      <c r="G157" s="249"/>
      <c r="H157" s="294" t="s">
        <v>1088</v>
      </c>
      <c r="I157" s="294" t="s">
        <v>1029</v>
      </c>
      <c r="J157" s="294" t="s">
        <v>1089</v>
      </c>
      <c r="K157" s="290"/>
    </row>
    <row r="158" spans="2:11" ht="15" customHeight="1">
      <c r="B158" s="269"/>
      <c r="C158" s="294" t="s">
        <v>1090</v>
      </c>
      <c r="D158" s="249"/>
      <c r="E158" s="249"/>
      <c r="F158" s="295" t="s">
        <v>1027</v>
      </c>
      <c r="G158" s="249"/>
      <c r="H158" s="294" t="s">
        <v>1091</v>
      </c>
      <c r="I158" s="294" t="s">
        <v>1061</v>
      </c>
      <c r="J158" s="294"/>
      <c r="K158" s="290"/>
    </row>
    <row r="159" spans="2:11" ht="15" customHeight="1">
      <c r="B159" s="296"/>
      <c r="C159" s="278"/>
      <c r="D159" s="278"/>
      <c r="E159" s="278"/>
      <c r="F159" s="278"/>
      <c r="G159" s="278"/>
      <c r="H159" s="278"/>
      <c r="I159" s="278"/>
      <c r="J159" s="278"/>
      <c r="K159" s="297"/>
    </row>
    <row r="160" spans="2:11" ht="18.75" customHeight="1">
      <c r="B160" s="245"/>
      <c r="C160" s="249"/>
      <c r="D160" s="249"/>
      <c r="E160" s="249"/>
      <c r="F160" s="268"/>
      <c r="G160" s="249"/>
      <c r="H160" s="249"/>
      <c r="I160" s="249"/>
      <c r="J160" s="249"/>
      <c r="K160" s="245"/>
    </row>
    <row r="161" spans="2:11" ht="18.75" customHeight="1">
      <c r="B161" s="255"/>
      <c r="C161" s="255"/>
      <c r="D161" s="255"/>
      <c r="E161" s="255"/>
      <c r="F161" s="255"/>
      <c r="G161" s="255"/>
      <c r="H161" s="255"/>
      <c r="I161" s="255"/>
      <c r="J161" s="255"/>
      <c r="K161" s="255"/>
    </row>
    <row r="162" spans="2:11" ht="7.5" customHeight="1">
      <c r="B162" s="237"/>
      <c r="C162" s="238"/>
      <c r="D162" s="238"/>
      <c r="E162" s="238"/>
      <c r="F162" s="238"/>
      <c r="G162" s="238"/>
      <c r="H162" s="238"/>
      <c r="I162" s="238"/>
      <c r="J162" s="238"/>
      <c r="K162" s="239"/>
    </row>
    <row r="163" spans="2:11" ht="45" customHeight="1">
      <c r="B163" s="240"/>
      <c r="C163" s="369" t="s">
        <v>1092</v>
      </c>
      <c r="D163" s="369"/>
      <c r="E163" s="369"/>
      <c r="F163" s="369"/>
      <c r="G163" s="369"/>
      <c r="H163" s="369"/>
      <c r="I163" s="369"/>
      <c r="J163" s="369"/>
      <c r="K163" s="241"/>
    </row>
    <row r="164" spans="2:11" ht="17.25" customHeight="1">
      <c r="B164" s="240"/>
      <c r="C164" s="261" t="s">
        <v>1021</v>
      </c>
      <c r="D164" s="261"/>
      <c r="E164" s="261"/>
      <c r="F164" s="261" t="s">
        <v>1022</v>
      </c>
      <c r="G164" s="298"/>
      <c r="H164" s="299" t="s">
        <v>137</v>
      </c>
      <c r="I164" s="299" t="s">
        <v>57</v>
      </c>
      <c r="J164" s="261" t="s">
        <v>1023</v>
      </c>
      <c r="K164" s="241"/>
    </row>
    <row r="165" spans="2:11" ht="17.25" customHeight="1">
      <c r="B165" s="242"/>
      <c r="C165" s="263" t="s">
        <v>1024</v>
      </c>
      <c r="D165" s="263"/>
      <c r="E165" s="263"/>
      <c r="F165" s="264" t="s">
        <v>1025</v>
      </c>
      <c r="G165" s="300"/>
      <c r="H165" s="301"/>
      <c r="I165" s="301"/>
      <c r="J165" s="263" t="s">
        <v>1026</v>
      </c>
      <c r="K165" s="243"/>
    </row>
    <row r="166" spans="2:11" ht="5.25" customHeight="1">
      <c r="B166" s="269"/>
      <c r="C166" s="266"/>
      <c r="D166" s="266"/>
      <c r="E166" s="266"/>
      <c r="F166" s="266"/>
      <c r="G166" s="267"/>
      <c r="H166" s="266"/>
      <c r="I166" s="266"/>
      <c r="J166" s="266"/>
      <c r="K166" s="290"/>
    </row>
    <row r="167" spans="2:11" ht="15" customHeight="1">
      <c r="B167" s="269"/>
      <c r="C167" s="249" t="s">
        <v>1030</v>
      </c>
      <c r="D167" s="249"/>
      <c r="E167" s="249"/>
      <c r="F167" s="268" t="s">
        <v>1027</v>
      </c>
      <c r="G167" s="249"/>
      <c r="H167" s="249" t="s">
        <v>1066</v>
      </c>
      <c r="I167" s="249" t="s">
        <v>1029</v>
      </c>
      <c r="J167" s="249">
        <v>120</v>
      </c>
      <c r="K167" s="290"/>
    </row>
    <row r="168" spans="2:11" ht="15" customHeight="1">
      <c r="B168" s="269"/>
      <c r="C168" s="249" t="s">
        <v>1075</v>
      </c>
      <c r="D168" s="249"/>
      <c r="E168" s="249"/>
      <c r="F168" s="268" t="s">
        <v>1027</v>
      </c>
      <c r="G168" s="249"/>
      <c r="H168" s="249" t="s">
        <v>1076</v>
      </c>
      <c r="I168" s="249" t="s">
        <v>1029</v>
      </c>
      <c r="J168" s="249" t="s">
        <v>1077</v>
      </c>
      <c r="K168" s="290"/>
    </row>
    <row r="169" spans="2:11" ht="15" customHeight="1">
      <c r="B169" s="269"/>
      <c r="C169" s="249" t="s">
        <v>976</v>
      </c>
      <c r="D169" s="249"/>
      <c r="E169" s="249"/>
      <c r="F169" s="268" t="s">
        <v>1027</v>
      </c>
      <c r="G169" s="249"/>
      <c r="H169" s="249" t="s">
        <v>1093</v>
      </c>
      <c r="I169" s="249" t="s">
        <v>1029</v>
      </c>
      <c r="J169" s="249" t="s">
        <v>1077</v>
      </c>
      <c r="K169" s="290"/>
    </row>
    <row r="170" spans="2:11" ht="15" customHeight="1">
      <c r="B170" s="269"/>
      <c r="C170" s="249" t="s">
        <v>1032</v>
      </c>
      <c r="D170" s="249"/>
      <c r="E170" s="249"/>
      <c r="F170" s="268" t="s">
        <v>1033</v>
      </c>
      <c r="G170" s="249"/>
      <c r="H170" s="249" t="s">
        <v>1093</v>
      </c>
      <c r="I170" s="249" t="s">
        <v>1029</v>
      </c>
      <c r="J170" s="249">
        <v>50</v>
      </c>
      <c r="K170" s="290"/>
    </row>
    <row r="171" spans="2:11" ht="15" customHeight="1">
      <c r="B171" s="269"/>
      <c r="C171" s="249" t="s">
        <v>1035</v>
      </c>
      <c r="D171" s="249"/>
      <c r="E171" s="249"/>
      <c r="F171" s="268" t="s">
        <v>1027</v>
      </c>
      <c r="G171" s="249"/>
      <c r="H171" s="249" t="s">
        <v>1093</v>
      </c>
      <c r="I171" s="249" t="s">
        <v>1037</v>
      </c>
      <c r="J171" s="249"/>
      <c r="K171" s="290"/>
    </row>
    <row r="172" spans="2:11" ht="15" customHeight="1">
      <c r="B172" s="269"/>
      <c r="C172" s="249" t="s">
        <v>1046</v>
      </c>
      <c r="D172" s="249"/>
      <c r="E172" s="249"/>
      <c r="F172" s="268" t="s">
        <v>1033</v>
      </c>
      <c r="G172" s="249"/>
      <c r="H172" s="249" t="s">
        <v>1093</v>
      </c>
      <c r="I172" s="249" t="s">
        <v>1029</v>
      </c>
      <c r="J172" s="249">
        <v>50</v>
      </c>
      <c r="K172" s="290"/>
    </row>
    <row r="173" spans="2:11" ht="15" customHeight="1">
      <c r="B173" s="269"/>
      <c r="C173" s="249" t="s">
        <v>1054</v>
      </c>
      <c r="D173" s="249"/>
      <c r="E173" s="249"/>
      <c r="F173" s="268" t="s">
        <v>1033</v>
      </c>
      <c r="G173" s="249"/>
      <c r="H173" s="249" t="s">
        <v>1093</v>
      </c>
      <c r="I173" s="249" t="s">
        <v>1029</v>
      </c>
      <c r="J173" s="249">
        <v>50</v>
      </c>
      <c r="K173" s="290"/>
    </row>
    <row r="174" spans="2:11" ht="15" customHeight="1">
      <c r="B174" s="269"/>
      <c r="C174" s="249" t="s">
        <v>1052</v>
      </c>
      <c r="D174" s="249"/>
      <c r="E174" s="249"/>
      <c r="F174" s="268" t="s">
        <v>1033</v>
      </c>
      <c r="G174" s="249"/>
      <c r="H174" s="249" t="s">
        <v>1093</v>
      </c>
      <c r="I174" s="249" t="s">
        <v>1029</v>
      </c>
      <c r="J174" s="249">
        <v>50</v>
      </c>
      <c r="K174" s="290"/>
    </row>
    <row r="175" spans="2:11" ht="15" customHeight="1">
      <c r="B175" s="269"/>
      <c r="C175" s="249" t="s">
        <v>136</v>
      </c>
      <c r="D175" s="249"/>
      <c r="E175" s="249"/>
      <c r="F175" s="268" t="s">
        <v>1027</v>
      </c>
      <c r="G175" s="249"/>
      <c r="H175" s="249" t="s">
        <v>1094</v>
      </c>
      <c r="I175" s="249" t="s">
        <v>1095</v>
      </c>
      <c r="J175" s="249"/>
      <c r="K175" s="290"/>
    </row>
    <row r="176" spans="2:11" ht="15" customHeight="1">
      <c r="B176" s="269"/>
      <c r="C176" s="249" t="s">
        <v>57</v>
      </c>
      <c r="D176" s="249"/>
      <c r="E176" s="249"/>
      <c r="F176" s="268" t="s">
        <v>1027</v>
      </c>
      <c r="G176" s="249"/>
      <c r="H176" s="249" t="s">
        <v>1096</v>
      </c>
      <c r="I176" s="249" t="s">
        <v>1097</v>
      </c>
      <c r="J176" s="249">
        <v>1</v>
      </c>
      <c r="K176" s="290"/>
    </row>
    <row r="177" spans="2:11" ht="15" customHeight="1">
      <c r="B177" s="269"/>
      <c r="C177" s="249" t="s">
        <v>53</v>
      </c>
      <c r="D177" s="249"/>
      <c r="E177" s="249"/>
      <c r="F177" s="268" t="s">
        <v>1027</v>
      </c>
      <c r="G177" s="249"/>
      <c r="H177" s="249" t="s">
        <v>1098</v>
      </c>
      <c r="I177" s="249" t="s">
        <v>1029</v>
      </c>
      <c r="J177" s="249">
        <v>20</v>
      </c>
      <c r="K177" s="290"/>
    </row>
    <row r="178" spans="2:11" ht="15" customHeight="1">
      <c r="B178" s="269"/>
      <c r="C178" s="249" t="s">
        <v>137</v>
      </c>
      <c r="D178" s="249"/>
      <c r="E178" s="249"/>
      <c r="F178" s="268" t="s">
        <v>1027</v>
      </c>
      <c r="G178" s="249"/>
      <c r="H178" s="249" t="s">
        <v>1099</v>
      </c>
      <c r="I178" s="249" t="s">
        <v>1029</v>
      </c>
      <c r="J178" s="249">
        <v>255</v>
      </c>
      <c r="K178" s="290"/>
    </row>
    <row r="179" spans="2:11" ht="15" customHeight="1">
      <c r="B179" s="269"/>
      <c r="C179" s="249" t="s">
        <v>138</v>
      </c>
      <c r="D179" s="249"/>
      <c r="E179" s="249"/>
      <c r="F179" s="268" t="s">
        <v>1027</v>
      </c>
      <c r="G179" s="249"/>
      <c r="H179" s="249" t="s">
        <v>992</v>
      </c>
      <c r="I179" s="249" t="s">
        <v>1029</v>
      </c>
      <c r="J179" s="249">
        <v>10</v>
      </c>
      <c r="K179" s="290"/>
    </row>
    <row r="180" spans="2:11" ht="15" customHeight="1">
      <c r="B180" s="269"/>
      <c r="C180" s="249" t="s">
        <v>139</v>
      </c>
      <c r="D180" s="249"/>
      <c r="E180" s="249"/>
      <c r="F180" s="268" t="s">
        <v>1027</v>
      </c>
      <c r="G180" s="249"/>
      <c r="H180" s="249" t="s">
        <v>1100</v>
      </c>
      <c r="I180" s="249" t="s">
        <v>1061</v>
      </c>
      <c r="J180" s="249"/>
      <c r="K180" s="290"/>
    </row>
    <row r="181" spans="2:11" ht="15" customHeight="1">
      <c r="B181" s="269"/>
      <c r="C181" s="249" t="s">
        <v>1101</v>
      </c>
      <c r="D181" s="249"/>
      <c r="E181" s="249"/>
      <c r="F181" s="268" t="s">
        <v>1027</v>
      </c>
      <c r="G181" s="249"/>
      <c r="H181" s="249" t="s">
        <v>1102</v>
      </c>
      <c r="I181" s="249" t="s">
        <v>1061</v>
      </c>
      <c r="J181" s="249"/>
      <c r="K181" s="290"/>
    </row>
    <row r="182" spans="2:11" ht="15" customHeight="1">
      <c r="B182" s="269"/>
      <c r="C182" s="249" t="s">
        <v>1090</v>
      </c>
      <c r="D182" s="249"/>
      <c r="E182" s="249"/>
      <c r="F182" s="268" t="s">
        <v>1027</v>
      </c>
      <c r="G182" s="249"/>
      <c r="H182" s="249" t="s">
        <v>1103</v>
      </c>
      <c r="I182" s="249" t="s">
        <v>1061</v>
      </c>
      <c r="J182" s="249"/>
      <c r="K182" s="290"/>
    </row>
    <row r="183" spans="2:11" ht="15" customHeight="1">
      <c r="B183" s="269"/>
      <c r="C183" s="249" t="s">
        <v>141</v>
      </c>
      <c r="D183" s="249"/>
      <c r="E183" s="249"/>
      <c r="F183" s="268" t="s">
        <v>1033</v>
      </c>
      <c r="G183" s="249"/>
      <c r="H183" s="249" t="s">
        <v>1104</v>
      </c>
      <c r="I183" s="249" t="s">
        <v>1029</v>
      </c>
      <c r="J183" s="249">
        <v>50</v>
      </c>
      <c r="K183" s="290"/>
    </row>
    <row r="184" spans="2:11" ht="15" customHeight="1">
      <c r="B184" s="269"/>
      <c r="C184" s="249" t="s">
        <v>1105</v>
      </c>
      <c r="D184" s="249"/>
      <c r="E184" s="249"/>
      <c r="F184" s="268" t="s">
        <v>1033</v>
      </c>
      <c r="G184" s="249"/>
      <c r="H184" s="249" t="s">
        <v>1106</v>
      </c>
      <c r="I184" s="249" t="s">
        <v>1107</v>
      </c>
      <c r="J184" s="249"/>
      <c r="K184" s="290"/>
    </row>
    <row r="185" spans="2:11" ht="15" customHeight="1">
      <c r="B185" s="269"/>
      <c r="C185" s="249" t="s">
        <v>1108</v>
      </c>
      <c r="D185" s="249"/>
      <c r="E185" s="249"/>
      <c r="F185" s="268" t="s">
        <v>1033</v>
      </c>
      <c r="G185" s="249"/>
      <c r="H185" s="249" t="s">
        <v>1109</v>
      </c>
      <c r="I185" s="249" t="s">
        <v>1107</v>
      </c>
      <c r="J185" s="249"/>
      <c r="K185" s="290"/>
    </row>
    <row r="186" spans="2:11" ht="15" customHeight="1">
      <c r="B186" s="269"/>
      <c r="C186" s="249" t="s">
        <v>1110</v>
      </c>
      <c r="D186" s="249"/>
      <c r="E186" s="249"/>
      <c r="F186" s="268" t="s">
        <v>1033</v>
      </c>
      <c r="G186" s="249"/>
      <c r="H186" s="249" t="s">
        <v>1111</v>
      </c>
      <c r="I186" s="249" t="s">
        <v>1107</v>
      </c>
      <c r="J186" s="249"/>
      <c r="K186" s="290"/>
    </row>
    <row r="187" spans="2:11" ht="15" customHeight="1">
      <c r="B187" s="269"/>
      <c r="C187" s="302" t="s">
        <v>1112</v>
      </c>
      <c r="D187" s="249"/>
      <c r="E187" s="249"/>
      <c r="F187" s="268" t="s">
        <v>1033</v>
      </c>
      <c r="G187" s="249"/>
      <c r="H187" s="249" t="s">
        <v>1113</v>
      </c>
      <c r="I187" s="249" t="s">
        <v>1114</v>
      </c>
      <c r="J187" s="303" t="s">
        <v>1115</v>
      </c>
      <c r="K187" s="290"/>
    </row>
    <row r="188" spans="2:11" ht="15" customHeight="1">
      <c r="B188" s="269"/>
      <c r="C188" s="254" t="s">
        <v>42</v>
      </c>
      <c r="D188" s="249"/>
      <c r="E188" s="249"/>
      <c r="F188" s="268" t="s">
        <v>1027</v>
      </c>
      <c r="G188" s="249"/>
      <c r="H188" s="245" t="s">
        <v>1116</v>
      </c>
      <c r="I188" s="249" t="s">
        <v>1117</v>
      </c>
      <c r="J188" s="249"/>
      <c r="K188" s="290"/>
    </row>
    <row r="189" spans="2:11" ht="15" customHeight="1">
      <c r="B189" s="269"/>
      <c r="C189" s="254" t="s">
        <v>1118</v>
      </c>
      <c r="D189" s="249"/>
      <c r="E189" s="249"/>
      <c r="F189" s="268" t="s">
        <v>1027</v>
      </c>
      <c r="G189" s="249"/>
      <c r="H189" s="249" t="s">
        <v>1119</v>
      </c>
      <c r="I189" s="249" t="s">
        <v>1061</v>
      </c>
      <c r="J189" s="249"/>
      <c r="K189" s="290"/>
    </row>
    <row r="190" spans="2:11" ht="15" customHeight="1">
      <c r="B190" s="269"/>
      <c r="C190" s="254" t="s">
        <v>1120</v>
      </c>
      <c r="D190" s="249"/>
      <c r="E190" s="249"/>
      <c r="F190" s="268" t="s">
        <v>1027</v>
      </c>
      <c r="G190" s="249"/>
      <c r="H190" s="249" t="s">
        <v>1121</v>
      </c>
      <c r="I190" s="249" t="s">
        <v>1061</v>
      </c>
      <c r="J190" s="249"/>
      <c r="K190" s="290"/>
    </row>
    <row r="191" spans="2:11" ht="15" customHeight="1">
      <c r="B191" s="269"/>
      <c r="C191" s="254" t="s">
        <v>1122</v>
      </c>
      <c r="D191" s="249"/>
      <c r="E191" s="249"/>
      <c r="F191" s="268" t="s">
        <v>1033</v>
      </c>
      <c r="G191" s="249"/>
      <c r="H191" s="249" t="s">
        <v>1123</v>
      </c>
      <c r="I191" s="249" t="s">
        <v>1061</v>
      </c>
      <c r="J191" s="249"/>
      <c r="K191" s="290"/>
    </row>
    <row r="192" spans="2:11" ht="15" customHeight="1">
      <c r="B192" s="296"/>
      <c r="C192" s="304"/>
      <c r="D192" s="278"/>
      <c r="E192" s="278"/>
      <c r="F192" s="278"/>
      <c r="G192" s="278"/>
      <c r="H192" s="278"/>
      <c r="I192" s="278"/>
      <c r="J192" s="278"/>
      <c r="K192" s="297"/>
    </row>
    <row r="193" spans="2:11" ht="18.75" customHeight="1">
      <c r="B193" s="245"/>
      <c r="C193" s="249"/>
      <c r="D193" s="249"/>
      <c r="E193" s="249"/>
      <c r="F193" s="268"/>
      <c r="G193" s="249"/>
      <c r="H193" s="249"/>
      <c r="I193" s="249"/>
      <c r="J193" s="249"/>
      <c r="K193" s="245"/>
    </row>
    <row r="194" spans="2:11" ht="18.75" customHeight="1">
      <c r="B194" s="245"/>
      <c r="C194" s="249"/>
      <c r="D194" s="249"/>
      <c r="E194" s="249"/>
      <c r="F194" s="268"/>
      <c r="G194" s="249"/>
      <c r="H194" s="249"/>
      <c r="I194" s="249"/>
      <c r="J194" s="249"/>
      <c r="K194" s="245"/>
    </row>
    <row r="195" spans="2:11" ht="18.75" customHeight="1">
      <c r="B195" s="255"/>
      <c r="C195" s="255"/>
      <c r="D195" s="255"/>
      <c r="E195" s="255"/>
      <c r="F195" s="255"/>
      <c r="G195" s="255"/>
      <c r="H195" s="255"/>
      <c r="I195" s="255"/>
      <c r="J195" s="255"/>
      <c r="K195" s="255"/>
    </row>
    <row r="196" spans="2:11">
      <c r="B196" s="237"/>
      <c r="C196" s="238"/>
      <c r="D196" s="238"/>
      <c r="E196" s="238"/>
      <c r="F196" s="238"/>
      <c r="G196" s="238"/>
      <c r="H196" s="238"/>
      <c r="I196" s="238"/>
      <c r="J196" s="238"/>
      <c r="K196" s="239"/>
    </row>
    <row r="197" spans="2:11" ht="21">
      <c r="B197" s="240"/>
      <c r="C197" s="369" t="s">
        <v>1124</v>
      </c>
      <c r="D197" s="369"/>
      <c r="E197" s="369"/>
      <c r="F197" s="369"/>
      <c r="G197" s="369"/>
      <c r="H197" s="369"/>
      <c r="I197" s="369"/>
      <c r="J197" s="369"/>
      <c r="K197" s="241"/>
    </row>
    <row r="198" spans="2:11" ht="25.5" customHeight="1">
      <c r="B198" s="240"/>
      <c r="C198" s="305" t="s">
        <v>1125</v>
      </c>
      <c r="D198" s="305"/>
      <c r="E198" s="305"/>
      <c r="F198" s="305" t="s">
        <v>1126</v>
      </c>
      <c r="G198" s="306"/>
      <c r="H198" s="368" t="s">
        <v>1127</v>
      </c>
      <c r="I198" s="368"/>
      <c r="J198" s="368"/>
      <c r="K198" s="241"/>
    </row>
    <row r="199" spans="2:11" ht="5.25" customHeight="1">
      <c r="B199" s="269"/>
      <c r="C199" s="266"/>
      <c r="D199" s="266"/>
      <c r="E199" s="266"/>
      <c r="F199" s="266"/>
      <c r="G199" s="249"/>
      <c r="H199" s="266"/>
      <c r="I199" s="266"/>
      <c r="J199" s="266"/>
      <c r="K199" s="290"/>
    </row>
    <row r="200" spans="2:11" ht="15" customHeight="1">
      <c r="B200" s="269"/>
      <c r="C200" s="249" t="s">
        <v>1117</v>
      </c>
      <c r="D200" s="249"/>
      <c r="E200" s="249"/>
      <c r="F200" s="268" t="s">
        <v>43</v>
      </c>
      <c r="G200" s="249"/>
      <c r="H200" s="367" t="s">
        <v>1128</v>
      </c>
      <c r="I200" s="367"/>
      <c r="J200" s="367"/>
      <c r="K200" s="290"/>
    </row>
    <row r="201" spans="2:11" ht="15" customHeight="1">
      <c r="B201" s="269"/>
      <c r="C201" s="275"/>
      <c r="D201" s="249"/>
      <c r="E201" s="249"/>
      <c r="F201" s="268" t="s">
        <v>44</v>
      </c>
      <c r="G201" s="249"/>
      <c r="H201" s="367" t="s">
        <v>1129</v>
      </c>
      <c r="I201" s="367"/>
      <c r="J201" s="367"/>
      <c r="K201" s="290"/>
    </row>
    <row r="202" spans="2:11" ht="15" customHeight="1">
      <c r="B202" s="269"/>
      <c r="C202" s="275"/>
      <c r="D202" s="249"/>
      <c r="E202" s="249"/>
      <c r="F202" s="268" t="s">
        <v>47</v>
      </c>
      <c r="G202" s="249"/>
      <c r="H202" s="367" t="s">
        <v>1130</v>
      </c>
      <c r="I202" s="367"/>
      <c r="J202" s="367"/>
      <c r="K202" s="290"/>
    </row>
    <row r="203" spans="2:11" ht="15" customHeight="1">
      <c r="B203" s="269"/>
      <c r="C203" s="249"/>
      <c r="D203" s="249"/>
      <c r="E203" s="249"/>
      <c r="F203" s="268" t="s">
        <v>45</v>
      </c>
      <c r="G203" s="249"/>
      <c r="H203" s="367" t="s">
        <v>1131</v>
      </c>
      <c r="I203" s="367"/>
      <c r="J203" s="367"/>
      <c r="K203" s="290"/>
    </row>
    <row r="204" spans="2:11" ht="15" customHeight="1">
      <c r="B204" s="269"/>
      <c r="C204" s="249"/>
      <c r="D204" s="249"/>
      <c r="E204" s="249"/>
      <c r="F204" s="268" t="s">
        <v>46</v>
      </c>
      <c r="G204" s="249"/>
      <c r="H204" s="367" t="s">
        <v>1132</v>
      </c>
      <c r="I204" s="367"/>
      <c r="J204" s="367"/>
      <c r="K204" s="290"/>
    </row>
    <row r="205" spans="2:11" ht="15" customHeight="1">
      <c r="B205" s="269"/>
      <c r="C205" s="249"/>
      <c r="D205" s="249"/>
      <c r="E205" s="249"/>
      <c r="F205" s="268"/>
      <c r="G205" s="249"/>
      <c r="H205" s="249"/>
      <c r="I205" s="249"/>
      <c r="J205" s="249"/>
      <c r="K205" s="290"/>
    </row>
    <row r="206" spans="2:11" ht="15" customHeight="1">
      <c r="B206" s="269"/>
      <c r="C206" s="249" t="s">
        <v>1073</v>
      </c>
      <c r="D206" s="249"/>
      <c r="E206" s="249"/>
      <c r="F206" s="268" t="s">
        <v>78</v>
      </c>
      <c r="G206" s="249"/>
      <c r="H206" s="367" t="s">
        <v>1133</v>
      </c>
      <c r="I206" s="367"/>
      <c r="J206" s="367"/>
      <c r="K206" s="290"/>
    </row>
    <row r="207" spans="2:11" ht="15" customHeight="1">
      <c r="B207" s="269"/>
      <c r="C207" s="275"/>
      <c r="D207" s="249"/>
      <c r="E207" s="249"/>
      <c r="F207" s="268" t="s">
        <v>971</v>
      </c>
      <c r="G207" s="249"/>
      <c r="H207" s="367" t="s">
        <v>972</v>
      </c>
      <c r="I207" s="367"/>
      <c r="J207" s="367"/>
      <c r="K207" s="290"/>
    </row>
    <row r="208" spans="2:11" ht="15" customHeight="1">
      <c r="B208" s="269"/>
      <c r="C208" s="249"/>
      <c r="D208" s="249"/>
      <c r="E208" s="249"/>
      <c r="F208" s="268" t="s">
        <v>969</v>
      </c>
      <c r="G208" s="249"/>
      <c r="H208" s="367" t="s">
        <v>1134</v>
      </c>
      <c r="I208" s="367"/>
      <c r="J208" s="367"/>
      <c r="K208" s="290"/>
    </row>
    <row r="209" spans="2:11" ht="15" customHeight="1">
      <c r="B209" s="307"/>
      <c r="C209" s="275"/>
      <c r="D209" s="275"/>
      <c r="E209" s="275"/>
      <c r="F209" s="268" t="s">
        <v>973</v>
      </c>
      <c r="G209" s="254"/>
      <c r="H209" s="366" t="s">
        <v>974</v>
      </c>
      <c r="I209" s="366"/>
      <c r="J209" s="366"/>
      <c r="K209" s="308"/>
    </row>
    <row r="210" spans="2:11" ht="15" customHeight="1">
      <c r="B210" s="307"/>
      <c r="C210" s="275"/>
      <c r="D210" s="275"/>
      <c r="E210" s="275"/>
      <c r="F210" s="268" t="s">
        <v>975</v>
      </c>
      <c r="G210" s="254"/>
      <c r="H210" s="366" t="s">
        <v>955</v>
      </c>
      <c r="I210" s="366"/>
      <c r="J210" s="366"/>
      <c r="K210" s="308"/>
    </row>
    <row r="211" spans="2:11" ht="15" customHeight="1">
      <c r="B211" s="307"/>
      <c r="C211" s="275"/>
      <c r="D211" s="275"/>
      <c r="E211" s="275"/>
      <c r="F211" s="309"/>
      <c r="G211" s="254"/>
      <c r="H211" s="310"/>
      <c r="I211" s="310"/>
      <c r="J211" s="310"/>
      <c r="K211" s="308"/>
    </row>
    <row r="212" spans="2:11" ht="15" customHeight="1">
      <c r="B212" s="307"/>
      <c r="C212" s="249" t="s">
        <v>1097</v>
      </c>
      <c r="D212" s="275"/>
      <c r="E212" s="275"/>
      <c r="F212" s="268">
        <v>1</v>
      </c>
      <c r="G212" s="254"/>
      <c r="H212" s="366" t="s">
        <v>1135</v>
      </c>
      <c r="I212" s="366"/>
      <c r="J212" s="366"/>
      <c r="K212" s="308"/>
    </row>
    <row r="213" spans="2:11" ht="15" customHeight="1">
      <c r="B213" s="307"/>
      <c r="C213" s="275"/>
      <c r="D213" s="275"/>
      <c r="E213" s="275"/>
      <c r="F213" s="268">
        <v>2</v>
      </c>
      <c r="G213" s="254"/>
      <c r="H213" s="366" t="s">
        <v>1136</v>
      </c>
      <c r="I213" s="366"/>
      <c r="J213" s="366"/>
      <c r="K213" s="308"/>
    </row>
    <row r="214" spans="2:11" ht="15" customHeight="1">
      <c r="B214" s="307"/>
      <c r="C214" s="275"/>
      <c r="D214" s="275"/>
      <c r="E214" s="275"/>
      <c r="F214" s="268">
        <v>3</v>
      </c>
      <c r="G214" s="254"/>
      <c r="H214" s="366" t="s">
        <v>1137</v>
      </c>
      <c r="I214" s="366"/>
      <c r="J214" s="366"/>
      <c r="K214" s="308"/>
    </row>
    <row r="215" spans="2:11" ht="15" customHeight="1">
      <c r="B215" s="307"/>
      <c r="C215" s="275"/>
      <c r="D215" s="275"/>
      <c r="E215" s="275"/>
      <c r="F215" s="268">
        <v>4</v>
      </c>
      <c r="G215" s="254"/>
      <c r="H215" s="366" t="s">
        <v>1138</v>
      </c>
      <c r="I215" s="366"/>
      <c r="J215" s="366"/>
      <c r="K215" s="308"/>
    </row>
    <row r="216" spans="2:11" ht="12.75" customHeight="1">
      <c r="B216" s="311"/>
      <c r="C216" s="312"/>
      <c r="D216" s="312"/>
      <c r="E216" s="312"/>
      <c r="F216" s="312"/>
      <c r="G216" s="312"/>
      <c r="H216" s="312"/>
      <c r="I216" s="312"/>
      <c r="J216" s="312"/>
      <c r="K216" s="313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1 - AR a ST část</vt:lpstr>
      <vt:lpstr>2 - EL - silnoproud</vt:lpstr>
      <vt:lpstr>3 - EL - slaboproud</vt:lpstr>
      <vt:lpstr>4 - Vedlejší náklady</vt:lpstr>
      <vt:lpstr>Pokyny pro vyplnění</vt:lpstr>
      <vt:lpstr>'1 - AR a ST část'!Názvy_tisku</vt:lpstr>
      <vt:lpstr>'2 - EL - silnoproud'!Názvy_tisku</vt:lpstr>
      <vt:lpstr>'3 - EL - slaboproud'!Názvy_tisku</vt:lpstr>
      <vt:lpstr>'4 - Vedlejší náklady'!Názvy_tisku</vt:lpstr>
      <vt:lpstr>'Rekapitulace stavby'!Názvy_tisku</vt:lpstr>
      <vt:lpstr>'1 - AR a ST část'!Oblast_tisku</vt:lpstr>
      <vt:lpstr>'2 - EL - silnoproud'!Oblast_tisku</vt:lpstr>
      <vt:lpstr>'3 - EL - slaboproud'!Oblast_tisku</vt:lpstr>
      <vt:lpstr>'4 -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konvalina</cp:lastModifiedBy>
  <dcterms:created xsi:type="dcterms:W3CDTF">2019-01-17T15:30:06Z</dcterms:created>
  <dcterms:modified xsi:type="dcterms:W3CDTF">2019-03-21T07:36:16Z</dcterms:modified>
</cp:coreProperties>
</file>